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firstSheet="4" activeTab="4"/>
  </bookViews>
  <sheets>
    <sheet name="2012" sheetId="10" state="hidden" r:id="rId1"/>
    <sheet name="2013" sheetId="7" state="hidden" r:id="rId2"/>
    <sheet name="2014" sheetId="6" state="hidden" r:id="rId3"/>
    <sheet name="2015" sheetId="12" state="hidden" r:id="rId4"/>
    <sheet name="2016" sheetId="13" r:id="rId5"/>
    <sheet name="Лист1" sheetId="8" state="hidden" r:id="rId6"/>
    <sheet name="Лист2" sheetId="9" state="hidden" r:id="rId7"/>
    <sheet name="Лист3" sheetId="11" state="hidden" r:id="rId8"/>
  </sheets>
  <calcPr calcId="145621"/>
</workbook>
</file>

<file path=xl/calcChain.xml><?xml version="1.0" encoding="utf-8"?>
<calcChain xmlns="http://schemas.openxmlformats.org/spreadsheetml/2006/main">
  <c r="C28" i="13" l="1"/>
  <c r="D28" i="12" l="1"/>
  <c r="C27" i="12"/>
  <c r="E14" i="13" l="1"/>
  <c r="F14" i="13" s="1"/>
  <c r="G14" i="13" s="1"/>
  <c r="E15" i="13"/>
  <c r="F15" i="13"/>
  <c r="G15" i="13" s="1"/>
  <c r="E25" i="7" l="1"/>
  <c r="N40" i="7"/>
  <c r="M40" i="7"/>
  <c r="L40" i="7"/>
  <c r="K40" i="7"/>
  <c r="J40" i="7"/>
  <c r="I40" i="7"/>
  <c r="H40" i="7"/>
  <c r="G40" i="7"/>
  <c r="F40" i="7"/>
  <c r="E40" i="7"/>
  <c r="D40" i="7"/>
  <c r="C40" i="7"/>
  <c r="D36" i="7"/>
  <c r="D39" i="7" s="1"/>
  <c r="D41" i="7" s="1"/>
  <c r="E36" i="7"/>
  <c r="E39" i="7" s="1"/>
  <c r="E41" i="7" s="1"/>
  <c r="F36" i="7"/>
  <c r="F39" i="7" s="1"/>
  <c r="F41" i="7" s="1"/>
  <c r="G36" i="7"/>
  <c r="G39" i="7" s="1"/>
  <c r="G41" i="7" s="1"/>
  <c r="H36" i="7"/>
  <c r="H39" i="7" s="1"/>
  <c r="H41" i="7" s="1"/>
  <c r="I36" i="7"/>
  <c r="I39" i="7" s="1"/>
  <c r="I41" i="7" s="1"/>
  <c r="J36" i="7"/>
  <c r="J39" i="7" s="1"/>
  <c r="J41" i="7" s="1"/>
  <c r="K36" i="7"/>
  <c r="K39" i="7" s="1"/>
  <c r="K41" i="7" s="1"/>
  <c r="L36" i="7"/>
  <c r="L39" i="7" s="1"/>
  <c r="L41" i="7" s="1"/>
  <c r="M36" i="7"/>
  <c r="M39" i="7" s="1"/>
  <c r="M41" i="7" s="1"/>
  <c r="N36" i="7"/>
  <c r="N39" i="7" s="1"/>
  <c r="N41" i="7" s="1"/>
  <c r="C36" i="7"/>
  <c r="C39" i="7" s="1"/>
  <c r="C41" i="7" s="1"/>
  <c r="G30" i="7"/>
  <c r="F30" i="7"/>
  <c r="E30" i="7"/>
  <c r="D30" i="7"/>
  <c r="C30" i="7"/>
  <c r="B30" i="7"/>
  <c r="A30" i="7"/>
  <c r="C42" i="7" l="1"/>
  <c r="C43" i="7" s="1"/>
  <c r="K42" i="7"/>
  <c r="K43" i="7" s="1"/>
  <c r="I42" i="7"/>
  <c r="I43" i="7" s="1"/>
  <c r="N42" i="7"/>
  <c r="N43" i="7" s="1"/>
  <c r="L42" i="7"/>
  <c r="L43" i="7" s="1"/>
  <c r="J42" i="7"/>
  <c r="J43" i="7" s="1"/>
  <c r="H42" i="7"/>
  <c r="H43" i="7" s="1"/>
  <c r="F42" i="7"/>
  <c r="F43" i="7" s="1"/>
  <c r="D42" i="7"/>
  <c r="D43" i="7" s="1"/>
  <c r="M42" i="7"/>
  <c r="M43" i="7" s="1"/>
  <c r="G42" i="7"/>
  <c r="G43" i="7" s="1"/>
  <c r="E42" i="7"/>
  <c r="E43" i="7" s="1"/>
  <c r="E27" i="13"/>
  <c r="E26" i="13"/>
  <c r="F26" i="13" s="1"/>
  <c r="E25" i="13"/>
  <c r="F25" i="13" s="1"/>
  <c r="E24" i="13"/>
  <c r="E23" i="13"/>
  <c r="E22" i="13"/>
  <c r="F22" i="13" s="1"/>
  <c r="E21" i="13"/>
  <c r="F21" i="13" s="1"/>
  <c r="E20" i="13"/>
  <c r="F20" i="13" s="1"/>
  <c r="E19" i="13"/>
  <c r="E18" i="13"/>
  <c r="F18" i="13" s="1"/>
  <c r="E17" i="13"/>
  <c r="F17" i="13" s="1"/>
  <c r="E16" i="13"/>
  <c r="F16" i="13" s="1"/>
  <c r="E13" i="13"/>
  <c r="F13" i="13" s="1"/>
  <c r="E12" i="13"/>
  <c r="F12" i="13" s="1"/>
  <c r="E11" i="13"/>
  <c r="E10" i="13"/>
  <c r="F10" i="13" s="1"/>
  <c r="E8" i="13"/>
  <c r="F8" i="13" s="1"/>
  <c r="E7" i="13"/>
  <c r="F7" i="13" s="1"/>
  <c r="E6" i="13"/>
  <c r="E5" i="13"/>
  <c r="F5" i="13" s="1"/>
  <c r="E4" i="13"/>
  <c r="F4" i="13" s="1"/>
  <c r="E3" i="13"/>
  <c r="E28" i="13" l="1"/>
  <c r="D28" i="13" s="1"/>
  <c r="F3" i="13"/>
  <c r="O43" i="7"/>
  <c r="G4" i="13"/>
  <c r="F6" i="13"/>
  <c r="G6" i="13" s="1"/>
  <c r="G8" i="13"/>
  <c r="F11" i="13"/>
  <c r="G11" i="13" s="1"/>
  <c r="G13" i="13"/>
  <c r="G17" i="13"/>
  <c r="F19" i="13"/>
  <c r="G19" i="13" s="1"/>
  <c r="G21" i="13"/>
  <c r="F23" i="13"/>
  <c r="G23" i="13" s="1"/>
  <c r="F24" i="13"/>
  <c r="G24" i="13" s="1"/>
  <c r="F27" i="13"/>
  <c r="G27" i="13" s="1"/>
  <c r="G3" i="13"/>
  <c r="G5" i="13"/>
  <c r="G7" i="13"/>
  <c r="G10" i="13"/>
  <c r="G12" i="13"/>
  <c r="H12" i="13" s="1"/>
  <c r="G16" i="13"/>
  <c r="G18" i="13"/>
  <c r="G20" i="13"/>
  <c r="G22" i="13"/>
  <c r="G25" i="13"/>
  <c r="G26" i="13"/>
  <c r="K4" i="6"/>
  <c r="K6" i="6"/>
  <c r="K8" i="6"/>
  <c r="K10" i="6"/>
  <c r="K12" i="6"/>
  <c r="K14" i="6"/>
  <c r="K16" i="6"/>
  <c r="K18" i="6"/>
  <c r="K20" i="6"/>
  <c r="K22" i="6"/>
  <c r="K24" i="6"/>
  <c r="K26" i="6"/>
  <c r="E26" i="12"/>
  <c r="F26" i="12" s="1"/>
  <c r="E25" i="12"/>
  <c r="E24" i="12"/>
  <c r="E23" i="12"/>
  <c r="E22" i="12"/>
  <c r="F22" i="12" s="1"/>
  <c r="E21" i="12"/>
  <c r="E20" i="12"/>
  <c r="E19" i="12"/>
  <c r="E18" i="12"/>
  <c r="F18" i="12" s="1"/>
  <c r="E17" i="12"/>
  <c r="E16" i="12"/>
  <c r="E15" i="12"/>
  <c r="E14" i="12"/>
  <c r="F14" i="12" s="1"/>
  <c r="E13" i="12"/>
  <c r="E12" i="12"/>
  <c r="E11" i="12"/>
  <c r="E10" i="12"/>
  <c r="E9" i="12"/>
  <c r="E8" i="12"/>
  <c r="E7" i="12"/>
  <c r="E6" i="12"/>
  <c r="F6" i="12" s="1"/>
  <c r="E5" i="12"/>
  <c r="E4" i="12"/>
  <c r="E3" i="12"/>
  <c r="H20" i="13" l="1"/>
  <c r="H16" i="13"/>
  <c r="E27" i="12"/>
  <c r="H3" i="13"/>
  <c r="H7" i="13"/>
  <c r="H24" i="13"/>
  <c r="H26" i="13"/>
  <c r="H22" i="13"/>
  <c r="H18" i="13"/>
  <c r="H14" i="13"/>
  <c r="H10" i="13"/>
  <c r="H5" i="13"/>
  <c r="N3" i="12"/>
  <c r="N5" i="12"/>
  <c r="N7" i="12"/>
  <c r="N9" i="12"/>
  <c r="N11" i="12"/>
  <c r="N13" i="12"/>
  <c r="N15" i="12"/>
  <c r="N17" i="12"/>
  <c r="N19" i="12"/>
  <c r="N21" i="12"/>
  <c r="N23" i="12"/>
  <c r="F25" i="12"/>
  <c r="G25" i="12" s="1"/>
  <c r="N25" i="12"/>
  <c r="M22" i="12"/>
  <c r="M24" i="12"/>
  <c r="F3" i="12"/>
  <c r="G3" i="12" s="1"/>
  <c r="F7" i="12"/>
  <c r="F9" i="12"/>
  <c r="F13" i="12"/>
  <c r="G13" i="12" s="1"/>
  <c r="F17" i="12"/>
  <c r="G17" i="12" s="1"/>
  <c r="F21" i="12"/>
  <c r="F4" i="12"/>
  <c r="G4" i="12" s="1"/>
  <c r="F5" i="12"/>
  <c r="G5" i="12" s="1"/>
  <c r="F10" i="12"/>
  <c r="G10" i="12" s="1"/>
  <c r="G6" i="12"/>
  <c r="G9" i="12"/>
  <c r="G14" i="12"/>
  <c r="G18" i="12"/>
  <c r="G21" i="12"/>
  <c r="G22" i="12"/>
  <c r="G7" i="12"/>
  <c r="F8" i="12"/>
  <c r="G8" i="12" s="1"/>
  <c r="F11" i="12"/>
  <c r="G11" i="12" s="1"/>
  <c r="F12" i="12"/>
  <c r="G12" i="12" s="1"/>
  <c r="F15" i="12"/>
  <c r="G15" i="12" s="1"/>
  <c r="F16" i="12"/>
  <c r="G16" i="12" s="1"/>
  <c r="F19" i="12"/>
  <c r="G19" i="12" s="1"/>
  <c r="F20" i="12"/>
  <c r="G20" i="12" s="1"/>
  <c r="F23" i="12"/>
  <c r="G23" i="12" s="1"/>
  <c r="F24" i="12"/>
  <c r="G24" i="12" s="1"/>
  <c r="G26" i="12"/>
  <c r="F29" i="11"/>
  <c r="F27" i="11"/>
  <c r="F25" i="11"/>
  <c r="F23" i="11"/>
  <c r="F21" i="11"/>
  <c r="K3" i="9"/>
  <c r="I19" i="11"/>
  <c r="J13" i="11" s="1"/>
  <c r="I17" i="11"/>
  <c r="J12" i="11" s="1"/>
  <c r="I15" i="11"/>
  <c r="J11" i="11" s="1"/>
  <c r="I13" i="11"/>
  <c r="J10" i="11" s="1"/>
  <c r="I11" i="11"/>
  <c r="J9" i="11" s="1"/>
  <c r="E30" i="11"/>
  <c r="E29" i="11"/>
  <c r="E28" i="11"/>
  <c r="E27" i="11"/>
  <c r="E26" i="11"/>
  <c r="E25" i="11"/>
  <c r="E24" i="11"/>
  <c r="E23" i="11"/>
  <c r="E22" i="11"/>
  <c r="E21" i="11"/>
  <c r="E19" i="11"/>
  <c r="E17" i="11"/>
  <c r="E15" i="11"/>
  <c r="E13" i="11"/>
  <c r="E11" i="11"/>
  <c r="E9" i="11"/>
  <c r="D9" i="11" s="1"/>
  <c r="I9" i="11" s="1"/>
  <c r="J8" i="11" s="1"/>
  <c r="E5" i="11"/>
  <c r="D5" i="11" s="1"/>
  <c r="I7" i="11" s="1"/>
  <c r="J7" i="11" s="1"/>
  <c r="E9" i="10"/>
  <c r="D9" i="10" s="1"/>
  <c r="E5" i="10"/>
  <c r="D5" i="10" s="1"/>
  <c r="E30" i="10"/>
  <c r="E29" i="10"/>
  <c r="E28" i="10"/>
  <c r="E27" i="10"/>
  <c r="E26" i="10"/>
  <c r="E25" i="10"/>
  <c r="E24" i="10"/>
  <c r="E23" i="10"/>
  <c r="E22" i="10"/>
  <c r="E21" i="10"/>
  <c r="E19" i="10"/>
  <c r="E17" i="10"/>
  <c r="E15" i="10"/>
  <c r="E13" i="10"/>
  <c r="E11" i="10"/>
  <c r="K25" i="9"/>
  <c r="L23" i="9"/>
  <c r="K23" i="9"/>
  <c r="L21" i="9"/>
  <c r="K21" i="9"/>
  <c r="L19" i="9"/>
  <c r="K19" i="9"/>
  <c r="K17" i="9"/>
  <c r="K15" i="9"/>
  <c r="K13" i="9"/>
  <c r="K11" i="9"/>
  <c r="K9" i="9"/>
  <c r="K7" i="9"/>
  <c r="K5" i="9"/>
  <c r="F19" i="9"/>
  <c r="G19" i="9" s="1"/>
  <c r="F20" i="9"/>
  <c r="G20" i="9" s="1"/>
  <c r="F21" i="9"/>
  <c r="G21" i="9" s="1"/>
  <c r="F22" i="9"/>
  <c r="G22" i="9" s="1"/>
  <c r="F23" i="9"/>
  <c r="G23" i="9" s="1"/>
  <c r="F24" i="9"/>
  <c r="G24" i="9" s="1"/>
  <c r="F25" i="9"/>
  <c r="G25" i="9" s="1"/>
  <c r="E26" i="9"/>
  <c r="F26" i="9" s="1"/>
  <c r="E18" i="9"/>
  <c r="F18" i="9" s="1"/>
  <c r="E17" i="9"/>
  <c r="F17" i="9" s="1"/>
  <c r="E16" i="9"/>
  <c r="F16" i="9" s="1"/>
  <c r="E15" i="9"/>
  <c r="F15" i="9" s="1"/>
  <c r="E14" i="9"/>
  <c r="F14" i="9" s="1"/>
  <c r="E13" i="9"/>
  <c r="F13" i="9" s="1"/>
  <c r="E12" i="9"/>
  <c r="F12" i="9" s="1"/>
  <c r="E11" i="9"/>
  <c r="F11" i="9" s="1"/>
  <c r="E10" i="9"/>
  <c r="F10" i="9" s="1"/>
  <c r="E9" i="9"/>
  <c r="F9" i="9" s="1"/>
  <c r="E8" i="9"/>
  <c r="F8" i="9" s="1"/>
  <c r="E7" i="9"/>
  <c r="F7" i="9" s="1"/>
  <c r="E6" i="9"/>
  <c r="F6" i="9" s="1"/>
  <c r="E5" i="9"/>
  <c r="F5" i="9" s="1"/>
  <c r="E4" i="9"/>
  <c r="F4" i="9" s="1"/>
  <c r="E3" i="9"/>
  <c r="E26" i="7"/>
  <c r="F24" i="7"/>
  <c r="F23" i="7"/>
  <c r="F27" i="12" l="1"/>
  <c r="G27" i="12" s="1"/>
  <c r="D27" i="12"/>
  <c r="G21" i="11"/>
  <c r="I21" i="11" s="1"/>
  <c r="J14" i="11" s="1"/>
  <c r="G23" i="11"/>
  <c r="I23" i="11" s="1"/>
  <c r="J15" i="11" s="1"/>
  <c r="G25" i="11"/>
  <c r="I25" i="11" s="1"/>
  <c r="J16" i="11" s="1"/>
  <c r="G27" i="11"/>
  <c r="I27" i="11" s="1"/>
  <c r="J17" i="11" s="1"/>
  <c r="G29" i="11"/>
  <c r="I29" i="11" s="1"/>
  <c r="J18" i="11" s="1"/>
  <c r="E27" i="9"/>
  <c r="H23" i="9"/>
  <c r="H21" i="9"/>
  <c r="H19" i="9"/>
  <c r="M19" i="9"/>
  <c r="M21" i="9"/>
  <c r="M23" i="9"/>
  <c r="L25" i="9"/>
  <c r="M25" i="9" s="1"/>
  <c r="L3" i="9"/>
  <c r="M3" i="9" s="1"/>
  <c r="L5" i="9"/>
  <c r="M5" i="9" s="1"/>
  <c r="L7" i="9"/>
  <c r="M7" i="9" s="1"/>
  <c r="L9" i="9"/>
  <c r="M9" i="9" s="1"/>
  <c r="L11" i="9"/>
  <c r="M11" i="9" s="1"/>
  <c r="L13" i="9"/>
  <c r="M13" i="9" s="1"/>
  <c r="L15" i="9"/>
  <c r="M15" i="9" s="1"/>
  <c r="L17" i="9"/>
  <c r="M17" i="9" s="1"/>
  <c r="H5" i="12"/>
  <c r="H3" i="12"/>
  <c r="H25" i="12"/>
  <c r="H19" i="12"/>
  <c r="H11" i="12"/>
  <c r="H21" i="12"/>
  <c r="H17" i="12"/>
  <c r="H13" i="12"/>
  <c r="H9" i="12"/>
  <c r="H23" i="12"/>
  <c r="H15" i="12"/>
  <c r="H7" i="12"/>
  <c r="G23" i="10"/>
  <c r="F24" i="10"/>
  <c r="G24" i="10" s="1"/>
  <c r="F25" i="10"/>
  <c r="G25" i="10" s="1"/>
  <c r="G26" i="10"/>
  <c r="F27" i="10"/>
  <c r="G27" i="10" s="1"/>
  <c r="F28" i="10"/>
  <c r="G28" i="10" s="1"/>
  <c r="F29" i="10"/>
  <c r="G29" i="10" s="1"/>
  <c r="F30" i="10"/>
  <c r="G30" i="10" s="1"/>
  <c r="F21" i="10"/>
  <c r="G21" i="10" s="1"/>
  <c r="F22" i="10"/>
  <c r="G22" i="10" s="1"/>
  <c r="F3" i="10"/>
  <c r="F7" i="10"/>
  <c r="F11" i="10"/>
  <c r="G11" i="10" s="1"/>
  <c r="H11" i="10" s="1"/>
  <c r="F13" i="10"/>
  <c r="G13" i="10" s="1"/>
  <c r="H13" i="10" s="1"/>
  <c r="F15" i="10"/>
  <c r="G15" i="10" s="1"/>
  <c r="H15" i="10" s="1"/>
  <c r="F17" i="10"/>
  <c r="G17" i="10" s="1"/>
  <c r="H17" i="10" s="1"/>
  <c r="F19" i="10"/>
  <c r="G19" i="10" s="1"/>
  <c r="H19" i="10" s="1"/>
  <c r="G26" i="9"/>
  <c r="H25" i="9" s="1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F3" i="9"/>
  <c r="G3" i="9" s="1"/>
  <c r="F25" i="7"/>
  <c r="G25" i="7" s="1"/>
  <c r="F26" i="7"/>
  <c r="G26" i="7" s="1"/>
  <c r="F25" i="8"/>
  <c r="F23" i="8"/>
  <c r="F21" i="8"/>
  <c r="F19" i="8"/>
  <c r="F17" i="8"/>
  <c r="F15" i="8"/>
  <c r="F13" i="8"/>
  <c r="F11" i="8"/>
  <c r="F9" i="8"/>
  <c r="F7" i="8"/>
  <c r="F5" i="8"/>
  <c r="F3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3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" i="6"/>
  <c r="E8" i="6"/>
  <c r="F8" i="6" s="1"/>
  <c r="G8" i="6" s="1"/>
  <c r="E9" i="6"/>
  <c r="E10" i="6"/>
  <c r="F10" i="6" s="1"/>
  <c r="G10" i="6" s="1"/>
  <c r="E11" i="6"/>
  <c r="E12" i="6"/>
  <c r="F12" i="6" s="1"/>
  <c r="G12" i="6" s="1"/>
  <c r="E13" i="6"/>
  <c r="E14" i="6"/>
  <c r="F14" i="6" s="1"/>
  <c r="G14" i="6" s="1"/>
  <c r="E15" i="6"/>
  <c r="E16" i="6"/>
  <c r="F16" i="6" s="1"/>
  <c r="G16" i="6" s="1"/>
  <c r="E17" i="6"/>
  <c r="E18" i="6"/>
  <c r="F18" i="6" s="1"/>
  <c r="G18" i="6" s="1"/>
  <c r="E19" i="6"/>
  <c r="E20" i="6"/>
  <c r="F20" i="6" s="1"/>
  <c r="G20" i="6" s="1"/>
  <c r="E21" i="6"/>
  <c r="E22" i="6"/>
  <c r="F22" i="6" s="1"/>
  <c r="G22" i="6" s="1"/>
  <c r="E23" i="6"/>
  <c r="E24" i="6"/>
  <c r="F24" i="6" s="1"/>
  <c r="E25" i="6"/>
  <c r="E26" i="6"/>
  <c r="F26" i="6" s="1"/>
  <c r="E5" i="6"/>
  <c r="E6" i="6"/>
  <c r="F6" i="6" s="1"/>
  <c r="E4" i="6"/>
  <c r="E3" i="6"/>
  <c r="I3" i="6" l="1"/>
  <c r="E27" i="6"/>
  <c r="F9" i="6"/>
  <c r="G9" i="6" s="1"/>
  <c r="H9" i="6" s="1"/>
  <c r="I9" i="6"/>
  <c r="F7" i="6"/>
  <c r="G7" i="6" s="1"/>
  <c r="I7" i="6"/>
  <c r="F5" i="6"/>
  <c r="G5" i="6" s="1"/>
  <c r="I5" i="6"/>
  <c r="F25" i="6"/>
  <c r="G25" i="6" s="1"/>
  <c r="I25" i="6"/>
  <c r="F23" i="6"/>
  <c r="G23" i="6" s="1"/>
  <c r="I23" i="6"/>
  <c r="F21" i="6"/>
  <c r="G21" i="6" s="1"/>
  <c r="I21" i="6"/>
  <c r="F19" i="6"/>
  <c r="G19" i="6" s="1"/>
  <c r="H19" i="6" s="1"/>
  <c r="I19" i="6"/>
  <c r="F17" i="6"/>
  <c r="G17" i="6" s="1"/>
  <c r="H17" i="6" s="1"/>
  <c r="I17" i="6"/>
  <c r="F15" i="6"/>
  <c r="G15" i="6" s="1"/>
  <c r="H15" i="6" s="1"/>
  <c r="I15" i="6"/>
  <c r="F13" i="6"/>
  <c r="G13" i="6" s="1"/>
  <c r="H13" i="6" s="1"/>
  <c r="I13" i="6"/>
  <c r="F11" i="6"/>
  <c r="G11" i="6" s="1"/>
  <c r="H11" i="6" s="1"/>
  <c r="I11" i="6"/>
  <c r="G25" i="8"/>
  <c r="H25" i="8" s="1"/>
  <c r="G23" i="8"/>
  <c r="H23" i="8" s="1"/>
  <c r="G21" i="8"/>
  <c r="H21" i="8" s="1"/>
  <c r="G19" i="8"/>
  <c r="H19" i="8" s="1"/>
  <c r="G17" i="8"/>
  <c r="H17" i="8" s="1"/>
  <c r="G15" i="8"/>
  <c r="H15" i="8" s="1"/>
  <c r="G13" i="8"/>
  <c r="H13" i="8" s="1"/>
  <c r="G11" i="8"/>
  <c r="H11" i="8" s="1"/>
  <c r="G9" i="8"/>
  <c r="H9" i="8" s="1"/>
  <c r="G7" i="8"/>
  <c r="H7" i="8" s="1"/>
  <c r="G5" i="8"/>
  <c r="H5" i="8" s="1"/>
  <c r="G3" i="8"/>
  <c r="H3" i="8" s="1"/>
  <c r="G7" i="10"/>
  <c r="F9" i="10"/>
  <c r="G6" i="6"/>
  <c r="G26" i="6"/>
  <c r="G24" i="6"/>
  <c r="H3" i="9"/>
  <c r="H5" i="9"/>
  <c r="H7" i="9"/>
  <c r="H9" i="9"/>
  <c r="H11" i="9"/>
  <c r="H13" i="9"/>
  <c r="H15" i="9"/>
  <c r="H17" i="9"/>
  <c r="G3" i="10"/>
  <c r="F5" i="10"/>
  <c r="E27" i="7"/>
  <c r="H29" i="10"/>
  <c r="H27" i="10"/>
  <c r="H25" i="10"/>
  <c r="H23" i="10"/>
  <c r="H21" i="10"/>
  <c r="H21" i="6"/>
  <c r="F3" i="7"/>
  <c r="G3" i="7" s="1"/>
  <c r="F4" i="7"/>
  <c r="G4" i="7" s="1"/>
  <c r="F5" i="7"/>
  <c r="G5" i="7" s="1"/>
  <c r="F6" i="7"/>
  <c r="G6" i="7" s="1"/>
  <c r="F7" i="7"/>
  <c r="G7" i="7" s="1"/>
  <c r="F8" i="7"/>
  <c r="G8" i="7" s="1"/>
  <c r="F9" i="7"/>
  <c r="G9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G23" i="7"/>
  <c r="G24" i="7"/>
  <c r="H7" i="6"/>
  <c r="F4" i="6"/>
  <c r="G4" i="6" s="1"/>
  <c r="F3" i="6"/>
  <c r="G3" i="6" s="1"/>
  <c r="H23" i="6" l="1"/>
  <c r="H5" i="6"/>
  <c r="H25" i="6"/>
  <c r="K11" i="6"/>
  <c r="K13" i="6"/>
  <c r="K15" i="6"/>
  <c r="K17" i="6"/>
  <c r="K19" i="6"/>
  <c r="K21" i="6"/>
  <c r="K23" i="6"/>
  <c r="K25" i="6"/>
  <c r="K5" i="6"/>
  <c r="K7" i="6"/>
  <c r="K9" i="6"/>
  <c r="F27" i="6"/>
  <c r="I27" i="6"/>
  <c r="K3" i="6"/>
  <c r="H3" i="6"/>
  <c r="H3" i="10"/>
  <c r="G5" i="10"/>
  <c r="H7" i="10"/>
  <c r="G9" i="10"/>
  <c r="H25" i="7"/>
  <c r="H23" i="7"/>
  <c r="H21" i="7"/>
  <c r="H19" i="7"/>
  <c r="H17" i="7"/>
  <c r="H15" i="7"/>
  <c r="H13" i="7"/>
  <c r="H11" i="7"/>
  <c r="H9" i="7"/>
  <c r="H7" i="7"/>
  <c r="H5" i="7"/>
  <c r="H3" i="7"/>
</calcChain>
</file>

<file path=xl/comments1.xml><?xml version="1.0" encoding="utf-8"?>
<comments xmlns="http://schemas.openxmlformats.org/spreadsheetml/2006/main">
  <authors>
    <author>Автор</author>
  </authors>
  <commentList>
    <comment ref="I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сторону бух</t>
        </r>
      </text>
    </comment>
  </commentList>
</comments>
</file>

<file path=xl/sharedStrings.xml><?xml version="1.0" encoding="utf-8"?>
<sst xmlns="http://schemas.openxmlformats.org/spreadsheetml/2006/main" count="455" uniqueCount="102">
  <si>
    <t>тариф</t>
  </si>
  <si>
    <t>без НДС</t>
  </si>
  <si>
    <t>НДС</t>
  </si>
  <si>
    <t>Всего</t>
  </si>
  <si>
    <t>Январь</t>
  </si>
  <si>
    <t>Февраль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</si>
  <si>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</si>
  <si>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</si>
  <si>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</si>
  <si>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</si>
  <si>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</si>
  <si>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</si>
  <si>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</si>
  <si>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</si>
  <si>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</si>
  <si>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>Апрель</t>
  </si>
  <si>
    <t>Стоимость эл. эн. приобретаемой в целях компенсации потерь в 2014</t>
  </si>
  <si>
    <t>кВт*ч</t>
  </si>
  <si>
    <t>Эл. эн. по балансу</t>
  </si>
  <si>
    <t>Эл. эн. сверх баланса</t>
  </si>
  <si>
    <t>Итог</t>
  </si>
  <si>
    <t>Стоимость эл. эн. приобретаемой в целях компенсации потерь в 2013</t>
  </si>
  <si>
    <t>2001-450</t>
  </si>
  <si>
    <t>2001-504</t>
  </si>
  <si>
    <t>2001-549</t>
  </si>
  <si>
    <t>2001-613</t>
  </si>
  <si>
    <t>Стоимость эл. эн. приобретаемой в целях компенсации потерь в 2012</t>
  </si>
  <si>
    <t>00000039</t>
  </si>
  <si>
    <t>3089</t>
  </si>
  <si>
    <t>была корректировка</t>
  </si>
  <si>
    <t>00000328</t>
  </si>
  <si>
    <t>00000192</t>
  </si>
  <si>
    <t>00000408</t>
  </si>
  <si>
    <t>00000589</t>
  </si>
  <si>
    <t>00000647</t>
  </si>
  <si>
    <t>Потери</t>
  </si>
  <si>
    <t>00000723</t>
  </si>
  <si>
    <t>00000839</t>
  </si>
  <si>
    <t>00000968</t>
  </si>
  <si>
    <t>00001053</t>
  </si>
  <si>
    <t>Потери корр.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</si>
  <si>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</si>
  <si>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</si>
  <si>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</si>
  <si>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</si>
  <si>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</si>
  <si>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</si>
  <si>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</si>
  <si>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</si>
  <si>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</si>
  <si>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</si>
  <si>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</si>
  <si>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</si>
  <si>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2001/124</t>
  </si>
  <si>
    <t>от</t>
  </si>
  <si>
    <t>сч./ф №</t>
  </si>
  <si>
    <t>2001/170</t>
  </si>
  <si>
    <t>2001/203</t>
  </si>
  <si>
    <t>2001/257</t>
  </si>
  <si>
    <t>2001/285</t>
  </si>
  <si>
    <t>2001/367</t>
  </si>
  <si>
    <t>2001/394</t>
  </si>
  <si>
    <t>2001/473</t>
  </si>
  <si>
    <t>2001/537</t>
  </si>
  <si>
    <t>2001/595</t>
  </si>
  <si>
    <t>Стоимость эл. эн. приобретаемой в целях компенсации потерь в 2014г.</t>
  </si>
  <si>
    <t>Стоимость эл. эн. приобретаемой в целях компенсации потерь в 2013г.</t>
  </si>
  <si>
    <t>Стоимость эл. эн. приобретаемой в целях компенсации потерь в 2012г.</t>
  </si>
  <si>
    <t>2001/43/01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</si>
  <si>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</si>
  <si>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</si>
  <si>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</si>
  <si>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</si>
  <si>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</si>
  <si>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</si>
  <si>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</si>
  <si>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</si>
  <si>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</si>
  <si>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</si>
  <si>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</si>
  <si>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пропуск эл.эн.</t>
  </si>
  <si>
    <t>норм. потери</t>
  </si>
  <si>
    <t>дисбаланс по всем сетевым</t>
  </si>
  <si>
    <t>дисбаланс потерь по всем</t>
  </si>
  <si>
    <t>наши потери добавка</t>
  </si>
  <si>
    <t>тариф сверх баланса</t>
  </si>
  <si>
    <t>ВСЕГО</t>
  </si>
  <si>
    <t>2001/94/01</t>
  </si>
  <si>
    <t>2001/158/01</t>
  </si>
  <si>
    <t>2001/201/01</t>
  </si>
  <si>
    <t>2001/261/01</t>
  </si>
  <si>
    <t>не баланс за 2013г.</t>
  </si>
  <si>
    <t>решение суда</t>
  </si>
  <si>
    <t>Стоимость электроэнергии приобретаемой в целях компенсации потерь в 2016г. по договору с ПАО "ТНС энерго Ростов-на-Дону" №3/01/08/06 от 27.12.2007г.</t>
  </si>
  <si>
    <t>Стоимость электроэнергии приобретаемой в целях компенсации потерь в 2015г. по договору с ПАО "ТНС энерго Ростов-на-Дону" №3/01/08/06 от 27.12.2007г.</t>
  </si>
  <si>
    <t>2001/332/01</t>
  </si>
  <si>
    <t>2001/407/01</t>
  </si>
  <si>
    <t>2001/510/01</t>
  </si>
  <si>
    <t>2001/562/01</t>
  </si>
  <si>
    <t>2001/689/01</t>
  </si>
  <si>
    <t>2001/749/01</t>
  </si>
  <si>
    <t>2001/819/01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</si>
</sst>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6" x14ac:knownFonts="1">
    <font>
      <sz val="11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1" fontId="0" fillId="0" borderId="6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2" fontId="0" fillId="0" borderId="6" xfId="0" applyNumberFormat="1" applyBorder="1" applyAlignment="1">
      <alignment horizontal="right" vertical="center"/>
    </xf>
    <xf numFmtId="2" fontId="0" fillId="0" borderId="0" xfId="0" applyNumberFormat="1"/>
    <xf numFmtId="49" fontId="0" fillId="0" borderId="0" xfId="0" applyNumberFormat="1"/>
    <xf numFmtId="0" fontId="0" fillId="2" borderId="0" xfId="0" applyFill="1"/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right" vertical="center"/>
    </xf>
    <xf numFmtId="0" fontId="0" fillId="0" borderId="0" xfId="0" applyFill="1"/>
    <xf numFmtId="2" fontId="0" fillId="0" borderId="8" xfId="0" applyNumberForma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Border="1"/>
    <xf numFmtId="0" fontId="0" fillId="0" borderId="0" xfId="0" applyAlignment="1">
      <alignment horizontal="center" vertical="center"/>
    </xf>
    <xf numFmtId="1" fontId="0" fillId="0" borderId="0" xfId="0" applyNumberFormat="1"/>
    <xf numFmtId="4" fontId="0" fillId="0" borderId="0" xfId="0" applyNumberFormat="1"/>
    <xf numFmtId="3" fontId="0" fillId="0" borderId="0" xfId="0" applyNumberFormat="1"/>
    <xf numFmtId="0" fontId="4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1" fontId="0" fillId="0" borderId="8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2" fontId="0" fillId="0" borderId="8" xfId="0" applyNumberFormat="1" applyBorder="1" applyAlignment="1">
      <alignment horizontal="right" vertical="center"/>
    </xf>
    <xf numFmtId="2" fontId="0" fillId="0" borderId="7" xfId="0" applyNumberFormat="1" applyBorder="1" applyAlignment="1">
      <alignment horizontal="left" vertical="center"/>
    </xf>
    <xf numFmtId="165" fontId="0" fillId="0" borderId="0" xfId="0" applyNumberFormat="1"/>
    <xf numFmtId="4" fontId="0" fillId="0" borderId="8" xfId="0" applyNumberFormat="1" applyBorder="1" applyAlignment="1">
      <alignment horizontal="center" vertical="center"/>
    </xf>
    <xf numFmtId="2" fontId="0" fillId="0" borderId="9" xfId="0" applyNumberFormat="1" applyFill="1" applyBorder="1" applyAlignment="1">
      <alignment horizontal="right" vertical="center"/>
    </xf>
    <xf numFmtId="0" fontId="0" fillId="0" borderId="9" xfId="0" applyBorder="1"/>
    <xf numFmtId="1" fontId="0" fillId="0" borderId="9" xfId="0" applyNumberFormat="1" applyBorder="1"/>
    <xf numFmtId="165" fontId="0" fillId="0" borderId="9" xfId="0" applyNumberFormat="1" applyBorder="1"/>
    <xf numFmtId="2" fontId="0" fillId="0" borderId="9" xfId="0" applyNumberFormat="1" applyBorder="1"/>
    <xf numFmtId="2" fontId="0" fillId="0" borderId="3" xfId="0" applyNumberFormat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2" fontId="0" fillId="2" borderId="3" xfId="0" applyNumberFormat="1" applyFill="1" applyBorder="1" applyAlignment="1">
      <alignment horizontal="right" vertical="center"/>
    </xf>
    <xf numFmtId="2" fontId="0" fillId="2" borderId="4" xfId="0" applyNumberFormat="1" applyFill="1" applyBorder="1" applyAlignment="1">
      <alignment horizontal="right" vertical="center"/>
    </xf>
    <xf numFmtId="49" fontId="0" fillId="0" borderId="7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1" fontId="0" fillId="3" borderId="3" xfId="0" applyNumberFormat="1" applyFill="1" applyBorder="1" applyAlignment="1">
      <alignment horizontal="right" vertical="center"/>
    </xf>
    <xf numFmtId="1" fontId="0" fillId="3" borderId="4" xfId="0" applyNumberFormat="1" applyFill="1" applyBorder="1" applyAlignment="1">
      <alignment horizontal="right" vertical="center"/>
    </xf>
    <xf numFmtId="164" fontId="0" fillId="3" borderId="3" xfId="0" applyNumberFormat="1" applyFill="1" applyBorder="1" applyAlignment="1">
      <alignment horizontal="right" vertical="center"/>
    </xf>
    <xf numFmtId="164" fontId="0" fillId="3" borderId="4" xfId="0" applyNumberFormat="1" applyFill="1" applyBorder="1" applyAlignment="1">
      <alignment horizontal="right" vertical="center"/>
    </xf>
    <xf numFmtId="2" fontId="0" fillId="3" borderId="3" xfId="0" applyNumberFormat="1" applyFill="1" applyBorder="1" applyAlignment="1">
      <alignment horizontal="right" vertical="center"/>
    </xf>
    <xf numFmtId="2" fontId="0" fillId="3" borderId="4" xfId="0" applyNumberFormat="1" applyFill="1" applyBorder="1" applyAlignment="1">
      <alignment horizontal="right" vertical="center"/>
    </xf>
    <xf numFmtId="1" fontId="0" fillId="0" borderId="3" xfId="0" applyNumberFormat="1" applyFill="1" applyBorder="1" applyAlignment="1">
      <alignment horizontal="right" vertical="center"/>
    </xf>
    <xf numFmtId="1" fontId="0" fillId="0" borderId="4" xfId="0" applyNumberForma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1" fontId="0" fillId="0" borderId="3" xfId="0" applyNumberFormat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1" fillId="0" borderId="1" xfId="0" applyFont="1" applyBorder="1" applyAlignment="1">
      <alignment horizont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right" vertical="center"/>
    </xf>
    <xf numFmtId="164" fontId="0" fillId="2" borderId="4" xfId="0" applyNumberFormat="1" applyFill="1" applyBorder="1" applyAlignment="1">
      <alignment horizontal="right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2" fontId="0" fillId="0" borderId="8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70" zoomScaleNormal="70" workbookViewId="0">
      <selection activeCell="D28" sqref="D28"/>
    </sheetView>
  </sheetViews>
  <sheetFormatPr defaultRowHeight="15" x14ac:dyDescent="0.25"/>
  <cols>
    <col min="1" max="1" width="10.42578125" customWidth="1"/>
    <col min="2" max="2" width="20.7109375" customWidth="1"/>
    <col min="3" max="3" width="15.7109375" customWidth="1"/>
    <col min="4" max="7" width="13" customWidth="1"/>
    <col min="8" max="9" width="13" style="14" customWidth="1"/>
    <col min="10" max="10" width="14.5703125" customWidth="1"/>
  </cols>
  <sheetData>
    <row r="1" spans="1:9" ht="75.75" customHeight="1" thickBot="1" x14ac:dyDescent="0.55000000000000004">
      <c r="A1" s="71" t="s">
        <v>67</v>
      </c>
      <c r="B1" s="71"/>
      <c r="C1" s="71"/>
      <c r="D1" s="71"/>
      <c r="E1" s="71"/>
      <c r="F1" s="71"/>
      <c r="G1" s="71"/>
    </row>
    <row r="2" spans="1:9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5" t="s">
        <v>2</v>
      </c>
      <c r="G2" s="5" t="s">
        <v>3</v>
      </c>
    </row>
    <row r="3" spans="1:9" x14ac:dyDescent="0.25">
      <c r="A3" s="72" t="s">
        <v>4</v>
      </c>
      <c r="B3" s="61" t="s">
        <v>35</v>
      </c>
      <c r="C3" s="59">
        <v>90298</v>
      </c>
      <c r="D3" s="74">
        <v>1.3693599999999999</v>
      </c>
      <c r="E3" s="46">
        <v>123650.29</v>
      </c>
      <c r="F3" s="46">
        <f>ROUND(E3*0.18,2)</f>
        <v>22257.05</v>
      </c>
      <c r="G3" s="46">
        <f>E3+F3</f>
        <v>145907.34</v>
      </c>
      <c r="H3" s="46">
        <f>G3</f>
        <v>145907.34</v>
      </c>
      <c r="I3" s="48" t="s">
        <v>27</v>
      </c>
    </row>
    <row r="4" spans="1:9" ht="15.75" thickBot="1" x14ac:dyDescent="0.3">
      <c r="A4" s="73"/>
      <c r="B4" s="62"/>
      <c r="C4" s="60"/>
      <c r="D4" s="75"/>
      <c r="E4" s="47"/>
      <c r="F4" s="47"/>
      <c r="G4" s="47"/>
      <c r="H4" s="47"/>
      <c r="I4" s="48"/>
    </row>
    <row r="5" spans="1:9" x14ac:dyDescent="0.25">
      <c r="A5" s="49" t="s">
        <v>4</v>
      </c>
      <c r="B5" s="51" t="s">
        <v>40</v>
      </c>
      <c r="C5" s="53"/>
      <c r="D5" s="55">
        <f>E5/C3</f>
        <v>1.510120046955636</v>
      </c>
      <c r="E5" s="57">
        <f>E3+12710.53</f>
        <v>136360.82</v>
      </c>
      <c r="F5" s="57">
        <f>F3+2287.9</f>
        <v>24544.95</v>
      </c>
      <c r="G5" s="57">
        <f>G3+14998.43</f>
        <v>160905.76999999999</v>
      </c>
      <c r="H5" s="57"/>
      <c r="I5" s="48"/>
    </row>
    <row r="6" spans="1:9" ht="15.75" thickBot="1" x14ac:dyDescent="0.3">
      <c r="A6" s="50"/>
      <c r="B6" s="52"/>
      <c r="C6" s="54"/>
      <c r="D6" s="56"/>
      <c r="E6" s="58"/>
      <c r="F6" s="58"/>
      <c r="G6" s="58"/>
      <c r="H6" s="58"/>
      <c r="I6" s="48"/>
    </row>
    <row r="7" spans="1:9" x14ac:dyDescent="0.25">
      <c r="A7" s="72" t="s">
        <v>5</v>
      </c>
      <c r="B7" s="61" t="s">
        <v>35</v>
      </c>
      <c r="C7" s="59">
        <v>90746</v>
      </c>
      <c r="D7" s="74">
        <v>1.3693599999999999</v>
      </c>
      <c r="E7" s="46">
        <v>124263.76</v>
      </c>
      <c r="F7" s="46">
        <f t="shared" ref="F7" si="0">ROUND(E7*0.18,2)</f>
        <v>22367.48</v>
      </c>
      <c r="G7" s="46">
        <f t="shared" ref="G7" si="1">E7+F7</f>
        <v>146631.24</v>
      </c>
      <c r="H7" s="46">
        <f>G7</f>
        <v>146631.24</v>
      </c>
      <c r="I7" s="48" t="s">
        <v>28</v>
      </c>
    </row>
    <row r="8" spans="1:9" ht="15.75" thickBot="1" x14ac:dyDescent="0.3">
      <c r="A8" s="73"/>
      <c r="B8" s="62"/>
      <c r="C8" s="60"/>
      <c r="D8" s="75"/>
      <c r="E8" s="47"/>
      <c r="F8" s="47"/>
      <c r="G8" s="47"/>
      <c r="H8" s="47"/>
      <c r="I8" s="48"/>
    </row>
    <row r="9" spans="1:9" x14ac:dyDescent="0.25">
      <c r="A9" s="49" t="s">
        <v>5</v>
      </c>
      <c r="B9" s="51" t="s">
        <v>40</v>
      </c>
      <c r="C9" s="53"/>
      <c r="D9" s="55">
        <f>E9/C7</f>
        <v>1.4216600180724219</v>
      </c>
      <c r="E9" s="57">
        <f>E7+4746.2</f>
        <v>129009.95999999999</v>
      </c>
      <c r="F9" s="57">
        <f>F7+854.31</f>
        <v>23221.79</v>
      </c>
      <c r="G9" s="57">
        <f>G7+5600.51</f>
        <v>152231.75</v>
      </c>
      <c r="H9" s="57"/>
      <c r="I9" s="48"/>
    </row>
    <row r="10" spans="1:9" ht="15.75" thickBot="1" x14ac:dyDescent="0.3">
      <c r="A10" s="50"/>
      <c r="B10" s="52"/>
      <c r="C10" s="54"/>
      <c r="D10" s="56"/>
      <c r="E10" s="58"/>
      <c r="F10" s="58"/>
      <c r="G10" s="58"/>
      <c r="H10" s="58"/>
      <c r="I10" s="48"/>
    </row>
    <row r="11" spans="1:9" x14ac:dyDescent="0.25">
      <c r="A11" s="67" t="s">
        <v>14</v>
      </c>
      <c r="B11" s="61" t="s">
        <v>35</v>
      </c>
      <c r="C11" s="63">
        <v>93373</v>
      </c>
      <c r="D11" s="69">
        <v>1.4431799999999999</v>
      </c>
      <c r="E11" s="44">
        <f t="shared" ref="E11" si="2">ROUND(C11*D11,2)</f>
        <v>134754.04999999999</v>
      </c>
      <c r="F11" s="44">
        <f t="shared" ref="F11" si="3">ROUND(E11*0.18,2)</f>
        <v>24255.73</v>
      </c>
      <c r="G11" s="44">
        <f t="shared" ref="G11" si="4">E11+F11</f>
        <v>159009.78</v>
      </c>
      <c r="H11" s="44">
        <f>G11</f>
        <v>159009.78</v>
      </c>
      <c r="I11" s="48" t="s">
        <v>31</v>
      </c>
    </row>
    <row r="12" spans="1:9" ht="15.75" thickBot="1" x14ac:dyDescent="0.3">
      <c r="A12" s="68"/>
      <c r="B12" s="62"/>
      <c r="C12" s="64"/>
      <c r="D12" s="70"/>
      <c r="E12" s="45"/>
      <c r="F12" s="45"/>
      <c r="G12" s="45"/>
      <c r="H12" s="45"/>
      <c r="I12" s="48"/>
    </row>
    <row r="13" spans="1:9" x14ac:dyDescent="0.25">
      <c r="A13" s="67" t="s">
        <v>15</v>
      </c>
      <c r="B13" s="61" t="s">
        <v>35</v>
      </c>
      <c r="C13" s="63">
        <v>54984</v>
      </c>
      <c r="D13" s="69">
        <v>1.4365000000000001</v>
      </c>
      <c r="E13" s="44">
        <f t="shared" ref="E13" si="5">ROUND(C13*D13,2)</f>
        <v>78984.52</v>
      </c>
      <c r="F13" s="44">
        <f t="shared" ref="F13" si="6">ROUND(E13*0.18,2)</f>
        <v>14217.21</v>
      </c>
      <c r="G13" s="44">
        <f t="shared" ref="G13" si="7">E13+F13</f>
        <v>93201.73000000001</v>
      </c>
      <c r="H13" s="44">
        <f>G13</f>
        <v>93201.73000000001</v>
      </c>
      <c r="I13" s="48" t="s">
        <v>30</v>
      </c>
    </row>
    <row r="14" spans="1:9" ht="15.75" thickBot="1" x14ac:dyDescent="0.3">
      <c r="A14" s="68"/>
      <c r="B14" s="62"/>
      <c r="C14" s="64"/>
      <c r="D14" s="70"/>
      <c r="E14" s="45"/>
      <c r="F14" s="45"/>
      <c r="G14" s="45"/>
      <c r="H14" s="45"/>
      <c r="I14" s="48"/>
    </row>
    <row r="15" spans="1:9" x14ac:dyDescent="0.25">
      <c r="A15" s="67" t="s">
        <v>6</v>
      </c>
      <c r="B15" s="61" t="s">
        <v>35</v>
      </c>
      <c r="C15" s="63">
        <v>52963</v>
      </c>
      <c r="D15" s="69">
        <v>1.38883</v>
      </c>
      <c r="E15" s="44">
        <f t="shared" ref="E15" si="8">ROUND(C15*D15,2)</f>
        <v>73556.600000000006</v>
      </c>
      <c r="F15" s="44">
        <f t="shared" ref="F15" si="9">ROUND(E15*0.18,2)</f>
        <v>13240.19</v>
      </c>
      <c r="G15" s="44">
        <f t="shared" ref="G15" si="10">E15+F15</f>
        <v>86796.790000000008</v>
      </c>
      <c r="H15" s="44">
        <f>G15</f>
        <v>86796.790000000008</v>
      </c>
      <c r="I15" s="48" t="s">
        <v>32</v>
      </c>
    </row>
    <row r="16" spans="1:9" ht="15.75" thickBot="1" x14ac:dyDescent="0.3">
      <c r="A16" s="68"/>
      <c r="B16" s="62"/>
      <c r="C16" s="64"/>
      <c r="D16" s="70"/>
      <c r="E16" s="45"/>
      <c r="F16" s="45"/>
      <c r="G16" s="45"/>
      <c r="H16" s="45"/>
      <c r="I16" s="48"/>
    </row>
    <row r="17" spans="1:10" x14ac:dyDescent="0.25">
      <c r="A17" s="67" t="s">
        <v>7</v>
      </c>
      <c r="B17" s="61" t="s">
        <v>35</v>
      </c>
      <c r="C17" s="63">
        <v>63435</v>
      </c>
      <c r="D17" s="69">
        <v>1.4421600000000001</v>
      </c>
      <c r="E17" s="44">
        <f t="shared" ref="E17" si="11">ROUND(C17*D17,2)</f>
        <v>91483.42</v>
      </c>
      <c r="F17" s="44">
        <f t="shared" ref="F17" si="12">ROUND(E17*0.18,2)</f>
        <v>16467.02</v>
      </c>
      <c r="G17" s="44">
        <f t="shared" ref="G17" si="13">E17+F17</f>
        <v>107950.44</v>
      </c>
      <c r="H17" s="44">
        <f>G17</f>
        <v>107950.44</v>
      </c>
      <c r="I17" s="48" t="s">
        <v>33</v>
      </c>
    </row>
    <row r="18" spans="1:10" ht="15.75" thickBot="1" x14ac:dyDescent="0.3">
      <c r="A18" s="68"/>
      <c r="B18" s="62"/>
      <c r="C18" s="64"/>
      <c r="D18" s="70"/>
      <c r="E18" s="45"/>
      <c r="F18" s="45"/>
      <c r="G18" s="45"/>
      <c r="H18" s="45"/>
      <c r="I18" s="48"/>
    </row>
    <row r="19" spans="1:10" x14ac:dyDescent="0.25">
      <c r="A19" s="67" t="s">
        <v>8</v>
      </c>
      <c r="B19" s="61" t="s">
        <v>35</v>
      </c>
      <c r="C19" s="63">
        <v>59018</v>
      </c>
      <c r="D19" s="69">
        <v>2.0372699999999999</v>
      </c>
      <c r="E19" s="44">
        <f t="shared" ref="E19" si="14">ROUND(C19*D19,2)</f>
        <v>120235.6</v>
      </c>
      <c r="F19" s="44">
        <f t="shared" ref="F19" si="15">ROUND(E19*0.18,2)</f>
        <v>21642.41</v>
      </c>
      <c r="G19" s="44">
        <f t="shared" ref="G19" si="16">E19+F19</f>
        <v>141878.01</v>
      </c>
      <c r="H19" s="44">
        <f>G19</f>
        <v>141878.01</v>
      </c>
      <c r="I19" s="48" t="s">
        <v>34</v>
      </c>
    </row>
    <row r="20" spans="1:10" ht="15.75" thickBot="1" x14ac:dyDescent="0.3">
      <c r="A20" s="68"/>
      <c r="B20" s="62"/>
      <c r="C20" s="64"/>
      <c r="D20" s="70"/>
      <c r="E20" s="45"/>
      <c r="F20" s="45"/>
      <c r="G20" s="45"/>
      <c r="H20" s="45"/>
      <c r="I20" s="48"/>
    </row>
    <row r="21" spans="1:10" x14ac:dyDescent="0.25">
      <c r="A21" s="67" t="s">
        <v>9</v>
      </c>
      <c r="B21" s="1" t="s">
        <v>18</v>
      </c>
      <c r="C21" s="7">
        <v>56000</v>
      </c>
      <c r="D21" s="8">
        <v>2.11558</v>
      </c>
      <c r="E21" s="9">
        <f t="shared" ref="E21:E22" si="17">ROUND(C21*D21,2)</f>
        <v>118472.48</v>
      </c>
      <c r="F21" s="9">
        <f t="shared" ref="F21:F22" si="18">ROUND(E21*0.18,2)</f>
        <v>21325.05</v>
      </c>
      <c r="G21" s="9">
        <f t="shared" ref="G21:G22" si="19">E21+F21</f>
        <v>139797.53</v>
      </c>
      <c r="H21" s="44">
        <f t="shared" ref="H21" si="20">G21+G22</f>
        <v>153884.60999999999</v>
      </c>
      <c r="I21" s="48" t="s">
        <v>36</v>
      </c>
      <c r="J21" s="66"/>
    </row>
    <row r="22" spans="1:10" ht="15.75" thickBot="1" x14ac:dyDescent="0.3">
      <c r="A22" s="68"/>
      <c r="B22" s="2" t="s">
        <v>19</v>
      </c>
      <c r="C22" s="10">
        <v>6513</v>
      </c>
      <c r="D22" s="11">
        <v>1.8329800000000001</v>
      </c>
      <c r="E22" s="12">
        <f t="shared" si="17"/>
        <v>11938.2</v>
      </c>
      <c r="F22" s="12">
        <f t="shared" si="18"/>
        <v>2148.88</v>
      </c>
      <c r="G22" s="12">
        <f t="shared" si="19"/>
        <v>14087.080000000002</v>
      </c>
      <c r="H22" s="45"/>
      <c r="I22" s="48"/>
      <c r="J22" s="66"/>
    </row>
    <row r="23" spans="1:10" x14ac:dyDescent="0.25">
      <c r="A23" s="67" t="s">
        <v>10</v>
      </c>
      <c r="B23" s="1" t="s">
        <v>18</v>
      </c>
      <c r="C23" s="7">
        <v>54508</v>
      </c>
      <c r="D23" s="8">
        <v>2.0435400000000001</v>
      </c>
      <c r="E23" s="9">
        <f t="shared" ref="E23:E30" si="21">ROUND(C23*D23,2)</f>
        <v>111389.28</v>
      </c>
      <c r="F23" s="9">
        <v>20050.080000000002</v>
      </c>
      <c r="G23" s="9">
        <f t="shared" ref="G23:G30" si="22">E23+F23</f>
        <v>131439.35999999999</v>
      </c>
      <c r="H23" s="44">
        <f t="shared" ref="H23" si="23">G23+G24</f>
        <v>131439.35999999999</v>
      </c>
      <c r="I23" s="48" t="s">
        <v>37</v>
      </c>
      <c r="J23" s="65"/>
    </row>
    <row r="24" spans="1:10" ht="15.75" thickBot="1" x14ac:dyDescent="0.3">
      <c r="A24" s="68"/>
      <c r="B24" s="2" t="s">
        <v>19</v>
      </c>
      <c r="C24" s="10"/>
      <c r="D24" s="11"/>
      <c r="E24" s="12">
        <f t="shared" si="21"/>
        <v>0</v>
      </c>
      <c r="F24" s="12">
        <f t="shared" ref="F24:F30" si="24">ROUND(E24*0.18,2)</f>
        <v>0</v>
      </c>
      <c r="G24" s="12">
        <f t="shared" si="22"/>
        <v>0</v>
      </c>
      <c r="H24" s="45"/>
      <c r="I24" s="48"/>
      <c r="J24" s="66"/>
    </row>
    <row r="25" spans="1:10" x14ac:dyDescent="0.25">
      <c r="A25" s="67" t="s">
        <v>11</v>
      </c>
      <c r="B25" s="1" t="s">
        <v>18</v>
      </c>
      <c r="C25" s="7">
        <v>68000</v>
      </c>
      <c r="D25" s="8">
        <v>2.04278</v>
      </c>
      <c r="E25" s="9">
        <f t="shared" si="21"/>
        <v>138909.04</v>
      </c>
      <c r="F25" s="9">
        <f t="shared" si="24"/>
        <v>25003.63</v>
      </c>
      <c r="G25" s="9">
        <f t="shared" si="22"/>
        <v>163912.67000000001</v>
      </c>
      <c r="H25" s="44">
        <f t="shared" ref="H25" si="25">G25+G26</f>
        <v>165707.22</v>
      </c>
      <c r="I25" s="48" t="s">
        <v>38</v>
      </c>
      <c r="J25" s="65"/>
    </row>
    <row r="26" spans="1:10" ht="15.75" thickBot="1" x14ac:dyDescent="0.3">
      <c r="A26" s="68"/>
      <c r="B26" s="2" t="s">
        <v>19</v>
      </c>
      <c r="C26" s="10">
        <v>864</v>
      </c>
      <c r="D26" s="11">
        <v>1.7601800000000001</v>
      </c>
      <c r="E26" s="12">
        <f t="shared" si="21"/>
        <v>1520.8</v>
      </c>
      <c r="F26" s="12">
        <v>273.75</v>
      </c>
      <c r="G26" s="12">
        <f t="shared" si="22"/>
        <v>1794.55</v>
      </c>
      <c r="H26" s="45"/>
      <c r="I26" s="48"/>
      <c r="J26" s="66"/>
    </row>
    <row r="27" spans="1:10" x14ac:dyDescent="0.25">
      <c r="A27" s="67" t="s">
        <v>12</v>
      </c>
      <c r="B27" s="1" t="s">
        <v>18</v>
      </c>
      <c r="C27" s="7">
        <v>81000</v>
      </c>
      <c r="D27" s="8">
        <v>1.9880100000000001</v>
      </c>
      <c r="E27" s="9">
        <f t="shared" si="21"/>
        <v>161028.81</v>
      </c>
      <c r="F27" s="9">
        <f t="shared" si="24"/>
        <v>28985.19</v>
      </c>
      <c r="G27" s="9">
        <f t="shared" si="22"/>
        <v>190014</v>
      </c>
      <c r="H27" s="44">
        <f t="shared" ref="H27" si="26">G27+G28</f>
        <v>195930.41</v>
      </c>
      <c r="I27" s="48" t="s">
        <v>39</v>
      </c>
      <c r="J27" s="65"/>
    </row>
    <row r="28" spans="1:10" ht="15.75" thickBot="1" x14ac:dyDescent="0.3">
      <c r="A28" s="68"/>
      <c r="B28" s="2" t="s">
        <v>19</v>
      </c>
      <c r="C28" s="10">
        <v>2940</v>
      </c>
      <c r="D28" s="11">
        <v>1.7054100000000001</v>
      </c>
      <c r="E28" s="12">
        <f t="shared" si="21"/>
        <v>5013.91</v>
      </c>
      <c r="F28" s="12">
        <f t="shared" si="24"/>
        <v>902.5</v>
      </c>
      <c r="G28" s="12">
        <f t="shared" si="22"/>
        <v>5916.41</v>
      </c>
      <c r="H28" s="45"/>
      <c r="I28" s="48"/>
      <c r="J28" s="66"/>
    </row>
    <row r="29" spans="1:10" x14ac:dyDescent="0.25">
      <c r="A29" s="67" t="s">
        <v>13</v>
      </c>
      <c r="B29" s="1" t="s">
        <v>18</v>
      </c>
      <c r="C29" s="7">
        <v>94000</v>
      </c>
      <c r="D29" s="8">
        <v>2.0097100000000001</v>
      </c>
      <c r="E29" s="9">
        <f t="shared" si="21"/>
        <v>188912.74</v>
      </c>
      <c r="F29" s="9">
        <f t="shared" si="24"/>
        <v>34004.29</v>
      </c>
      <c r="G29" s="9">
        <f>E29+F29</f>
        <v>222917.03</v>
      </c>
      <c r="H29" s="44">
        <f t="shared" ref="H29" si="27">G29+G30</f>
        <v>266990.59999999998</v>
      </c>
      <c r="I29" s="48"/>
      <c r="J29" s="65"/>
    </row>
    <row r="30" spans="1:10" ht="15.75" thickBot="1" x14ac:dyDescent="0.3">
      <c r="A30" s="68"/>
      <c r="B30" s="2" t="s">
        <v>19</v>
      </c>
      <c r="C30" s="10">
        <v>21626</v>
      </c>
      <c r="D30" s="11">
        <v>1.7271099999999999</v>
      </c>
      <c r="E30" s="12">
        <f t="shared" si="21"/>
        <v>37350.480000000003</v>
      </c>
      <c r="F30" s="12">
        <f t="shared" si="24"/>
        <v>6723.09</v>
      </c>
      <c r="G30" s="12">
        <f t="shared" si="22"/>
        <v>44073.570000000007</v>
      </c>
      <c r="H30" s="45"/>
      <c r="I30" s="48"/>
      <c r="J30" s="66"/>
    </row>
    <row r="31" spans="1:10" x14ac:dyDescent="0.25">
      <c r="A31" s="15"/>
      <c r="B31" s="15"/>
      <c r="C31" t="s">
        <v>29</v>
      </c>
    </row>
  </sheetData>
  <mergeCells count="102">
    <mergeCell ref="C13:C14"/>
    <mergeCell ref="A1:G1"/>
    <mergeCell ref="A3:A4"/>
    <mergeCell ref="I3:I4"/>
    <mergeCell ref="A7:A8"/>
    <mergeCell ref="G5:G6"/>
    <mergeCell ref="I7:I8"/>
    <mergeCell ref="I5:I6"/>
    <mergeCell ref="C3:C4"/>
    <mergeCell ref="G3:G4"/>
    <mergeCell ref="E7:E8"/>
    <mergeCell ref="F7:F8"/>
    <mergeCell ref="G7:G8"/>
    <mergeCell ref="D3:D4"/>
    <mergeCell ref="D7:D8"/>
    <mergeCell ref="D11:D12"/>
    <mergeCell ref="D13:D14"/>
    <mergeCell ref="E11:E12"/>
    <mergeCell ref="E13:E14"/>
    <mergeCell ref="B3:B4"/>
    <mergeCell ref="A11:A12"/>
    <mergeCell ref="I11:I12"/>
    <mergeCell ref="A13:A14"/>
    <mergeCell ref="I13:I14"/>
    <mergeCell ref="A19:A20"/>
    <mergeCell ref="I19:I20"/>
    <mergeCell ref="C19:C20"/>
    <mergeCell ref="A15:A16"/>
    <mergeCell ref="I15:I16"/>
    <mergeCell ref="A17:A18"/>
    <mergeCell ref="I17:I18"/>
    <mergeCell ref="C15:C16"/>
    <mergeCell ref="C17:C18"/>
    <mergeCell ref="D19:D20"/>
    <mergeCell ref="D15:D16"/>
    <mergeCell ref="D17:D18"/>
    <mergeCell ref="F15:F16"/>
    <mergeCell ref="F17:F18"/>
    <mergeCell ref="F19:F20"/>
    <mergeCell ref="E15:E16"/>
    <mergeCell ref="E17:E18"/>
    <mergeCell ref="E19:E20"/>
    <mergeCell ref="B17:B18"/>
    <mergeCell ref="B19:B20"/>
    <mergeCell ref="G19:G20"/>
    <mergeCell ref="C11:C12"/>
    <mergeCell ref="I29:I30"/>
    <mergeCell ref="J29:J30"/>
    <mergeCell ref="A21:A22"/>
    <mergeCell ref="H21:H22"/>
    <mergeCell ref="A25:A26"/>
    <mergeCell ref="H25:H26"/>
    <mergeCell ref="A29:A30"/>
    <mergeCell ref="H29:H30"/>
    <mergeCell ref="I25:I26"/>
    <mergeCell ref="J25:J26"/>
    <mergeCell ref="A27:A28"/>
    <mergeCell ref="H27:H28"/>
    <mergeCell ref="I27:I28"/>
    <mergeCell ref="J27:J28"/>
    <mergeCell ref="I21:I22"/>
    <mergeCell ref="J21:J22"/>
    <mergeCell ref="A23:A24"/>
    <mergeCell ref="H23:H24"/>
    <mergeCell ref="I23:I24"/>
    <mergeCell ref="J23:J24"/>
    <mergeCell ref="B11:B12"/>
    <mergeCell ref="B13:B14"/>
    <mergeCell ref="B15:B16"/>
    <mergeCell ref="H11:H12"/>
    <mergeCell ref="H13:H14"/>
    <mergeCell ref="H15:H16"/>
    <mergeCell ref="H17:H18"/>
    <mergeCell ref="H9:H10"/>
    <mergeCell ref="G11:G12"/>
    <mergeCell ref="G13:G14"/>
    <mergeCell ref="G15:G16"/>
    <mergeCell ref="G17:G18"/>
    <mergeCell ref="F11:F12"/>
    <mergeCell ref="F13:F14"/>
    <mergeCell ref="E3:E4"/>
    <mergeCell ref="F3:F4"/>
    <mergeCell ref="H19:H20"/>
    <mergeCell ref="I9:I10"/>
    <mergeCell ref="A9:A10"/>
    <mergeCell ref="B9:B10"/>
    <mergeCell ref="C9:C10"/>
    <mergeCell ref="D9:D10"/>
    <mergeCell ref="E9:E10"/>
    <mergeCell ref="F9:F10"/>
    <mergeCell ref="A5:A6"/>
    <mergeCell ref="B5:B6"/>
    <mergeCell ref="C5:C6"/>
    <mergeCell ref="D5:D6"/>
    <mergeCell ref="E5:E6"/>
    <mergeCell ref="F5:F6"/>
    <mergeCell ref="C7:C8"/>
    <mergeCell ref="B7:B8"/>
    <mergeCell ref="H5:H6"/>
    <mergeCell ref="G9:G10"/>
    <mergeCell ref="H3:H4"/>
    <mergeCell ref="H7:H8"/>
  </mergeCells>
  <pageMargins left="0.7" right="0.7" top="0.75" bottom="0.75" header="0.3" footer="0.3"/>
  <pageSetup paperSize="0" orientation="portrait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="80" zoomScaleNormal="80" workbookViewId="0">
      <selection activeCell="D28" sqref="D28"/>
    </sheetView>
  </sheetViews>
  <sheetFormatPr defaultRowHeight="15" x14ac:dyDescent="0.2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10" width="16.28515625" customWidth="1"/>
    <col min="11" max="14" width="12.42578125" bestFit="1" customWidth="1"/>
  </cols>
  <sheetData>
    <row r="1" spans="1:10" ht="75.75" customHeight="1" thickBot="1" x14ac:dyDescent="0.55000000000000004">
      <c r="A1" s="71" t="s">
        <v>66</v>
      </c>
      <c r="B1" s="71"/>
      <c r="C1" s="71"/>
      <c r="D1" s="71"/>
      <c r="E1" s="71"/>
      <c r="F1" s="71"/>
      <c r="G1" s="71"/>
    </row>
    <row r="2" spans="1:10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5" t="s">
        <v>2</v>
      </c>
      <c r="G2" s="5" t="s">
        <v>3</v>
      </c>
      <c r="H2" s="6" t="s">
        <v>20</v>
      </c>
    </row>
    <row r="3" spans="1:10" x14ac:dyDescent="0.25">
      <c r="A3" s="67" t="s">
        <v>4</v>
      </c>
      <c r="B3" s="1" t="s">
        <v>18</v>
      </c>
      <c r="C3" s="7">
        <v>84900</v>
      </c>
      <c r="D3" s="8">
        <v>1.9275599999999999</v>
      </c>
      <c r="E3" s="9">
        <f>ROUND(C3*D3,2)</f>
        <v>163649.84</v>
      </c>
      <c r="F3" s="9">
        <f>ROUND(E3*0.18,2)</f>
        <v>29456.97</v>
      </c>
      <c r="G3" s="9">
        <f>E3+F3</f>
        <v>193106.81</v>
      </c>
      <c r="H3" s="76">
        <f>G3+G4</f>
        <v>231104.45</v>
      </c>
      <c r="I3" s="66"/>
      <c r="J3" s="66"/>
    </row>
    <row r="4" spans="1:10" ht="15.75" thickBot="1" x14ac:dyDescent="0.3">
      <c r="A4" s="68"/>
      <c r="B4" s="2" t="s">
        <v>19</v>
      </c>
      <c r="C4" s="10">
        <v>19278</v>
      </c>
      <c r="D4" s="11">
        <v>1.6703699999999999</v>
      </c>
      <c r="E4" s="12">
        <f t="shared" ref="E4:E18" si="0">ROUND(C4*D4,2)</f>
        <v>32201.39</v>
      </c>
      <c r="F4" s="12">
        <f>ROUND(E4*0.18,2)</f>
        <v>5796.25</v>
      </c>
      <c r="G4" s="12">
        <f>E4+F4</f>
        <v>37997.64</v>
      </c>
      <c r="H4" s="77"/>
      <c r="I4" s="66"/>
      <c r="J4" s="66"/>
    </row>
    <row r="5" spans="1:10" x14ac:dyDescent="0.25">
      <c r="A5" s="67" t="s">
        <v>5</v>
      </c>
      <c r="B5" s="1" t="s">
        <v>18</v>
      </c>
      <c r="C5" s="7">
        <v>68500</v>
      </c>
      <c r="D5" s="8">
        <v>2.0840700000000001</v>
      </c>
      <c r="E5" s="9">
        <f t="shared" si="0"/>
        <v>142758.79999999999</v>
      </c>
      <c r="F5" s="9">
        <f>ROUND(E5*0.18,2)</f>
        <v>25696.58</v>
      </c>
      <c r="G5" s="9">
        <f>E5+F5</f>
        <v>168455.38</v>
      </c>
      <c r="H5" s="76">
        <f t="shared" ref="H5" si="1">G5+G6</f>
        <v>223934.44</v>
      </c>
      <c r="I5" s="66"/>
      <c r="J5" s="66"/>
    </row>
    <row r="6" spans="1:10" ht="15.75" thickBot="1" x14ac:dyDescent="0.3">
      <c r="A6" s="68"/>
      <c r="B6" s="2" t="s">
        <v>19</v>
      </c>
      <c r="C6" s="10">
        <v>25347</v>
      </c>
      <c r="D6" s="11">
        <v>1.8549</v>
      </c>
      <c r="E6" s="12">
        <f t="shared" si="0"/>
        <v>47016.15</v>
      </c>
      <c r="F6" s="12">
        <f>ROUND(E6*0.18,2)</f>
        <v>8462.91</v>
      </c>
      <c r="G6" s="12">
        <f>E6+F6</f>
        <v>55479.06</v>
      </c>
      <c r="H6" s="77"/>
      <c r="I6" s="66"/>
      <c r="J6" s="66"/>
    </row>
    <row r="7" spans="1:10" x14ac:dyDescent="0.25">
      <c r="A7" s="67" t="s">
        <v>14</v>
      </c>
      <c r="B7" s="1" t="s">
        <v>18</v>
      </c>
      <c r="C7" s="7">
        <v>74300</v>
      </c>
      <c r="D7" s="8">
        <v>2.0970499999999999</v>
      </c>
      <c r="E7" s="9">
        <f t="shared" si="0"/>
        <v>155810.82</v>
      </c>
      <c r="F7" s="9">
        <f t="shared" ref="F7:F24" si="2">ROUND(E7*0.18,2)</f>
        <v>28045.95</v>
      </c>
      <c r="G7" s="9">
        <f t="shared" ref="G7:G24" si="3">E7+F7</f>
        <v>183856.77000000002</v>
      </c>
      <c r="H7" s="76">
        <f t="shared" ref="H7" si="4">G7+G8</f>
        <v>248020.72000000003</v>
      </c>
      <c r="I7" s="66"/>
      <c r="J7" s="66"/>
    </row>
    <row r="8" spans="1:10" ht="15.75" thickBot="1" x14ac:dyDescent="0.3">
      <c r="A8" s="68"/>
      <c r="B8" s="2" t="s">
        <v>19</v>
      </c>
      <c r="C8" s="10">
        <v>29074</v>
      </c>
      <c r="D8" s="11">
        <v>1.8702700000000001</v>
      </c>
      <c r="E8" s="12">
        <f t="shared" si="0"/>
        <v>54376.23</v>
      </c>
      <c r="F8" s="12">
        <f t="shared" si="2"/>
        <v>9787.7199999999993</v>
      </c>
      <c r="G8" s="12">
        <f t="shared" si="3"/>
        <v>64163.950000000004</v>
      </c>
      <c r="H8" s="77"/>
      <c r="I8" s="66"/>
      <c r="J8" s="66"/>
    </row>
    <row r="9" spans="1:10" x14ac:dyDescent="0.25">
      <c r="A9" s="67" t="s">
        <v>15</v>
      </c>
      <c r="B9" s="1" t="s">
        <v>18</v>
      </c>
      <c r="C9" s="7">
        <v>59600</v>
      </c>
      <c r="D9" s="8">
        <v>2.0316700000000001</v>
      </c>
      <c r="E9" s="9">
        <f t="shared" si="0"/>
        <v>121087.53</v>
      </c>
      <c r="F9" s="9">
        <f t="shared" si="2"/>
        <v>21795.759999999998</v>
      </c>
      <c r="G9" s="9">
        <f t="shared" si="3"/>
        <v>142883.29</v>
      </c>
      <c r="H9" s="76">
        <f t="shared" ref="H9" si="5">G9+G10</f>
        <v>183871.24000000002</v>
      </c>
      <c r="I9" s="66"/>
      <c r="J9" s="66"/>
    </row>
    <row r="10" spans="1:10" ht="15.75" thickBot="1" x14ac:dyDescent="0.3">
      <c r="A10" s="68"/>
      <c r="B10" s="2" t="s">
        <v>19</v>
      </c>
      <c r="C10" s="10">
        <v>19372</v>
      </c>
      <c r="D10" s="11">
        <v>1.79308</v>
      </c>
      <c r="E10" s="12">
        <f t="shared" si="0"/>
        <v>34735.550000000003</v>
      </c>
      <c r="F10" s="12">
        <f t="shared" si="2"/>
        <v>6252.4</v>
      </c>
      <c r="G10" s="12">
        <f t="shared" si="3"/>
        <v>40987.950000000004</v>
      </c>
      <c r="H10" s="77"/>
      <c r="I10" s="66"/>
      <c r="J10" s="66"/>
    </row>
    <row r="11" spans="1:10" x14ac:dyDescent="0.25">
      <c r="A11" s="67" t="s">
        <v>6</v>
      </c>
      <c r="B11" s="1" t="s">
        <v>18</v>
      </c>
      <c r="C11" s="7">
        <v>54700</v>
      </c>
      <c r="D11" s="8">
        <v>2.0912099999999998</v>
      </c>
      <c r="E11" s="9">
        <f t="shared" si="0"/>
        <v>114389.19</v>
      </c>
      <c r="F11" s="9">
        <f t="shared" si="2"/>
        <v>20590.05</v>
      </c>
      <c r="G11" s="9">
        <f t="shared" si="3"/>
        <v>134979.24</v>
      </c>
      <c r="H11" s="76">
        <f t="shared" ref="H11" si="6">G11+G12</f>
        <v>140491.29999999999</v>
      </c>
      <c r="I11" s="66"/>
      <c r="J11" s="66"/>
    </row>
    <row r="12" spans="1:10" ht="15.75" thickBot="1" x14ac:dyDescent="0.3">
      <c r="A12" s="68"/>
      <c r="B12" s="2" t="s">
        <v>19</v>
      </c>
      <c r="C12" s="10">
        <v>2507</v>
      </c>
      <c r="D12" s="11">
        <v>1.86328</v>
      </c>
      <c r="E12" s="12">
        <f t="shared" si="0"/>
        <v>4671.24</v>
      </c>
      <c r="F12" s="12">
        <f t="shared" si="2"/>
        <v>840.82</v>
      </c>
      <c r="G12" s="12">
        <f t="shared" si="3"/>
        <v>5512.0599999999995</v>
      </c>
      <c r="H12" s="77"/>
      <c r="I12" s="66"/>
      <c r="J12" s="66"/>
    </row>
    <row r="13" spans="1:10" x14ac:dyDescent="0.25">
      <c r="A13" s="67" t="s">
        <v>7</v>
      </c>
      <c r="B13" s="1" t="s">
        <v>18</v>
      </c>
      <c r="C13" s="7">
        <v>52000</v>
      </c>
      <c r="D13" s="8">
        <v>2.1264400000000001</v>
      </c>
      <c r="E13" s="9">
        <f t="shared" si="0"/>
        <v>110574.88</v>
      </c>
      <c r="F13" s="9">
        <f t="shared" si="2"/>
        <v>19903.48</v>
      </c>
      <c r="G13" s="9">
        <f t="shared" si="3"/>
        <v>130478.36</v>
      </c>
      <c r="H13" s="76">
        <f t="shared" ref="H13" si="7">G13+G14</f>
        <v>154262.51</v>
      </c>
      <c r="I13" s="66"/>
      <c r="J13" s="66"/>
    </row>
    <row r="14" spans="1:10" ht="15.75" thickBot="1" x14ac:dyDescent="0.3">
      <c r="A14" s="68"/>
      <c r="B14" s="2" t="s">
        <v>19</v>
      </c>
      <c r="C14" s="10">
        <v>10581</v>
      </c>
      <c r="D14" s="11">
        <v>1.90493</v>
      </c>
      <c r="E14" s="12">
        <f t="shared" si="0"/>
        <v>20156.060000000001</v>
      </c>
      <c r="F14" s="12">
        <f t="shared" si="2"/>
        <v>3628.09</v>
      </c>
      <c r="G14" s="12">
        <f t="shared" si="3"/>
        <v>23784.15</v>
      </c>
      <c r="H14" s="77"/>
      <c r="I14" s="66"/>
      <c r="J14" s="66"/>
    </row>
    <row r="15" spans="1:10" x14ac:dyDescent="0.25">
      <c r="A15" s="67" t="s">
        <v>8</v>
      </c>
      <c r="B15" s="1" t="s">
        <v>18</v>
      </c>
      <c r="C15" s="7">
        <v>57700</v>
      </c>
      <c r="D15" s="8">
        <v>2.2066300000000001</v>
      </c>
      <c r="E15" s="9">
        <f t="shared" si="0"/>
        <v>127322.55</v>
      </c>
      <c r="F15" s="9">
        <f t="shared" si="2"/>
        <v>22918.06</v>
      </c>
      <c r="G15" s="9">
        <f t="shared" si="3"/>
        <v>150240.61000000002</v>
      </c>
      <c r="H15" s="76">
        <f t="shared" ref="H15" si="8">G15+G16</f>
        <v>155708.87000000002</v>
      </c>
      <c r="I15" s="66"/>
      <c r="J15" s="66"/>
    </row>
    <row r="16" spans="1:10" ht="15.75" thickBot="1" x14ac:dyDescent="0.3">
      <c r="A16" s="68"/>
      <c r="B16" s="2" t="s">
        <v>19</v>
      </c>
      <c r="C16" s="10">
        <v>2436</v>
      </c>
      <c r="D16" s="11">
        <v>1.90235</v>
      </c>
      <c r="E16" s="12">
        <f t="shared" si="0"/>
        <v>4634.12</v>
      </c>
      <c r="F16" s="12">
        <f t="shared" si="2"/>
        <v>834.14</v>
      </c>
      <c r="G16" s="12">
        <f t="shared" si="3"/>
        <v>5468.26</v>
      </c>
      <c r="H16" s="77"/>
      <c r="I16" s="66"/>
      <c r="J16" s="66"/>
    </row>
    <row r="17" spans="1:10" x14ac:dyDescent="0.25">
      <c r="A17" s="67" t="s">
        <v>9</v>
      </c>
      <c r="B17" s="1" t="s">
        <v>18</v>
      </c>
      <c r="C17" s="7">
        <v>51600</v>
      </c>
      <c r="D17" s="8">
        <v>2.3881899999999998</v>
      </c>
      <c r="E17" s="9">
        <f t="shared" si="0"/>
        <v>123230.6</v>
      </c>
      <c r="F17" s="9">
        <f t="shared" si="2"/>
        <v>22181.51</v>
      </c>
      <c r="G17" s="9">
        <f t="shared" si="3"/>
        <v>145412.11000000002</v>
      </c>
      <c r="H17" s="76">
        <f t="shared" ref="H17" si="9">G17+G18</f>
        <v>166379.73000000001</v>
      </c>
      <c r="I17" s="66"/>
      <c r="J17" s="66"/>
    </row>
    <row r="18" spans="1:10" ht="15.75" thickBot="1" x14ac:dyDescent="0.3">
      <c r="A18" s="68"/>
      <c r="B18" s="2" t="s">
        <v>19</v>
      </c>
      <c r="C18" s="10">
        <v>8437</v>
      </c>
      <c r="D18" s="11">
        <v>2.1061000000000001</v>
      </c>
      <c r="E18" s="12">
        <f t="shared" si="0"/>
        <v>17769.169999999998</v>
      </c>
      <c r="F18" s="12">
        <f t="shared" si="2"/>
        <v>3198.45</v>
      </c>
      <c r="G18" s="12">
        <f t="shared" si="3"/>
        <v>20967.62</v>
      </c>
      <c r="H18" s="77"/>
      <c r="I18" s="66"/>
      <c r="J18" s="66"/>
    </row>
    <row r="19" spans="1:10" x14ac:dyDescent="0.25">
      <c r="A19" s="67" t="s">
        <v>10</v>
      </c>
      <c r="B19" s="1" t="s">
        <v>18</v>
      </c>
      <c r="C19" s="7">
        <v>54100</v>
      </c>
      <c r="D19" s="8">
        <v>2.2905099999999998</v>
      </c>
      <c r="E19" s="9">
        <v>123916.59</v>
      </c>
      <c r="F19" s="9">
        <f t="shared" si="2"/>
        <v>22304.99</v>
      </c>
      <c r="G19" s="9">
        <f t="shared" si="3"/>
        <v>146221.57999999999</v>
      </c>
      <c r="H19" s="76">
        <f t="shared" ref="H19" si="10">G19+G20</f>
        <v>154431.28999999998</v>
      </c>
      <c r="I19" s="66" t="s">
        <v>22</v>
      </c>
      <c r="J19" s="65">
        <v>41547</v>
      </c>
    </row>
    <row r="20" spans="1:10" ht="15.75" thickBot="1" x14ac:dyDescent="0.3">
      <c r="A20" s="68"/>
      <c r="B20" s="2" t="s">
        <v>19</v>
      </c>
      <c r="C20" s="10">
        <v>3485</v>
      </c>
      <c r="D20" s="11">
        <v>1.99638</v>
      </c>
      <c r="E20" s="12">
        <v>6957.38</v>
      </c>
      <c r="F20" s="12">
        <f t="shared" si="2"/>
        <v>1252.33</v>
      </c>
      <c r="G20" s="12">
        <f t="shared" si="3"/>
        <v>8209.7099999999991</v>
      </c>
      <c r="H20" s="77"/>
      <c r="I20" s="66"/>
      <c r="J20" s="66"/>
    </row>
    <row r="21" spans="1:10" x14ac:dyDescent="0.25">
      <c r="A21" s="67" t="s">
        <v>11</v>
      </c>
      <c r="B21" s="1" t="s">
        <v>18</v>
      </c>
      <c r="C21" s="7">
        <v>67300</v>
      </c>
      <c r="D21" s="8">
        <v>2.27291</v>
      </c>
      <c r="E21" s="9">
        <v>152966.84</v>
      </c>
      <c r="F21" s="9">
        <f t="shared" si="2"/>
        <v>27534.03</v>
      </c>
      <c r="G21" s="9">
        <f t="shared" si="3"/>
        <v>180500.87</v>
      </c>
      <c r="H21" s="76">
        <f t="shared" ref="H21" si="11">G21+G22</f>
        <v>202568.94</v>
      </c>
      <c r="I21" s="66" t="s">
        <v>23</v>
      </c>
      <c r="J21" s="65">
        <v>41578</v>
      </c>
    </row>
    <row r="22" spans="1:10" ht="15.75" thickBot="1" x14ac:dyDescent="0.3">
      <c r="A22" s="68"/>
      <c r="B22" s="2" t="s">
        <v>19</v>
      </c>
      <c r="C22" s="10">
        <v>9461</v>
      </c>
      <c r="D22" s="11">
        <v>1.97672</v>
      </c>
      <c r="E22" s="12">
        <v>18701.75</v>
      </c>
      <c r="F22" s="12">
        <f t="shared" si="2"/>
        <v>3366.32</v>
      </c>
      <c r="G22" s="12">
        <f t="shared" si="3"/>
        <v>22068.07</v>
      </c>
      <c r="H22" s="77"/>
      <c r="I22" s="66"/>
      <c r="J22" s="66"/>
    </row>
    <row r="23" spans="1:10" x14ac:dyDescent="0.25">
      <c r="A23" s="67" t="s">
        <v>12</v>
      </c>
      <c r="B23" s="1" t="s">
        <v>18</v>
      </c>
      <c r="C23" s="7">
        <v>79000</v>
      </c>
      <c r="D23" s="8">
        <v>2.2578100000000001</v>
      </c>
      <c r="E23" s="9">
        <v>178366.99</v>
      </c>
      <c r="F23" s="9">
        <f t="shared" si="2"/>
        <v>32106.06</v>
      </c>
      <c r="G23" s="9">
        <f t="shared" si="3"/>
        <v>210473.05</v>
      </c>
      <c r="H23" s="76">
        <f t="shared" ref="H23" si="12">G23+G24</f>
        <v>216783.87999999998</v>
      </c>
      <c r="I23" s="66" t="s">
        <v>24</v>
      </c>
      <c r="J23" s="65">
        <v>41608</v>
      </c>
    </row>
    <row r="24" spans="1:10" ht="15.75" thickBot="1" x14ac:dyDescent="0.3">
      <c r="A24" s="68"/>
      <c r="B24" s="2" t="s">
        <v>19</v>
      </c>
      <c r="C24" s="10">
        <v>2729</v>
      </c>
      <c r="D24" s="11">
        <v>1.9597500000000001</v>
      </c>
      <c r="E24" s="12">
        <v>5348.16</v>
      </c>
      <c r="F24" s="12">
        <f t="shared" si="2"/>
        <v>962.67</v>
      </c>
      <c r="G24" s="12">
        <f t="shared" si="3"/>
        <v>6310.83</v>
      </c>
      <c r="H24" s="77"/>
      <c r="I24" s="66"/>
      <c r="J24" s="66"/>
    </row>
    <row r="25" spans="1:10" x14ac:dyDescent="0.25">
      <c r="A25" s="67" t="s">
        <v>13</v>
      </c>
      <c r="B25" s="1" t="s">
        <v>18</v>
      </c>
      <c r="C25" s="7">
        <v>94400</v>
      </c>
      <c r="D25" s="8">
        <v>2.3320699999999999</v>
      </c>
      <c r="E25" s="9">
        <f>ROUND(C25*D25,2)</f>
        <v>220147.41</v>
      </c>
      <c r="F25" s="9">
        <f t="shared" ref="F25:F26" si="13">ROUND(E25*0.18,2)</f>
        <v>39626.53</v>
      </c>
      <c r="G25" s="9">
        <f t="shared" ref="G25:G26" si="14">E25+F25</f>
        <v>259773.94</v>
      </c>
      <c r="H25" s="76">
        <f t="shared" ref="H25" si="15">G25+G26</f>
        <v>290095.15000000002</v>
      </c>
      <c r="I25" s="66" t="s">
        <v>25</v>
      </c>
      <c r="J25" s="65">
        <v>41639</v>
      </c>
    </row>
    <row r="26" spans="1:10" ht="15.75" thickBot="1" x14ac:dyDescent="0.3">
      <c r="A26" s="68"/>
      <c r="B26" s="2" t="s">
        <v>19</v>
      </c>
      <c r="C26" s="10">
        <v>12577</v>
      </c>
      <c r="D26" s="11">
        <v>2.0430899999999999</v>
      </c>
      <c r="E26" s="12">
        <f t="shared" ref="E26" si="16">ROUND(C26*D26,2)</f>
        <v>25695.94</v>
      </c>
      <c r="F26" s="12">
        <f t="shared" si="13"/>
        <v>4625.2700000000004</v>
      </c>
      <c r="G26" s="12">
        <f t="shared" si="14"/>
        <v>30321.21</v>
      </c>
      <c r="H26" s="77"/>
      <c r="I26" s="66"/>
      <c r="J26" s="66"/>
    </row>
    <row r="27" spans="1:10" x14ac:dyDescent="0.25">
      <c r="E27" s="13">
        <f>SUM(E3:E26)</f>
        <v>2006485.18</v>
      </c>
    </row>
    <row r="30" spans="1:10" x14ac:dyDescent="0.25">
      <c r="A30" s="24">
        <f>C3+C4</f>
        <v>104178</v>
      </c>
      <c r="B30" s="24">
        <f>C5+C6</f>
        <v>93847</v>
      </c>
      <c r="C30" s="24">
        <f>C7+C8</f>
        <v>103374</v>
      </c>
      <c r="D30" s="24">
        <f>C9+C10</f>
        <v>78972</v>
      </c>
      <c r="E30" s="24">
        <f>C11+C12</f>
        <v>57207</v>
      </c>
      <c r="F30" s="24">
        <f>C13+C14</f>
        <v>62581</v>
      </c>
      <c r="G30" s="24">
        <f>C15+C16</f>
        <v>60136</v>
      </c>
    </row>
    <row r="34" spans="2:15" s="23" customFormat="1" x14ac:dyDescent="0.25">
      <c r="C34" s="23" t="s">
        <v>69</v>
      </c>
      <c r="D34" s="23" t="s">
        <v>70</v>
      </c>
      <c r="E34" s="23" t="s">
        <v>71</v>
      </c>
      <c r="F34" s="23" t="s">
        <v>72</v>
      </c>
      <c r="G34" s="23" t="s">
        <v>45</v>
      </c>
      <c r="H34" s="23" t="s">
        <v>73</v>
      </c>
      <c r="I34" s="23" t="s">
        <v>74</v>
      </c>
      <c r="J34" s="23" t="s">
        <v>75</v>
      </c>
      <c r="K34" s="23" t="s">
        <v>76</v>
      </c>
      <c r="L34" s="23" t="s">
        <v>77</v>
      </c>
      <c r="M34" s="23" t="s">
        <v>78</v>
      </c>
      <c r="N34" s="23" t="s">
        <v>79</v>
      </c>
    </row>
    <row r="35" spans="2:15" x14ac:dyDescent="0.25">
      <c r="B35" t="s">
        <v>80</v>
      </c>
      <c r="C35" s="25">
        <v>4745865.9379999898</v>
      </c>
      <c r="D35" s="25">
        <v>4448514.4000000004</v>
      </c>
      <c r="E35" s="25">
        <v>4645461</v>
      </c>
      <c r="F35" s="25">
        <v>3731449.4760000012</v>
      </c>
      <c r="G35" s="25">
        <v>2877055</v>
      </c>
      <c r="H35" s="25">
        <v>3150324</v>
      </c>
      <c r="I35" s="25">
        <v>3317648</v>
      </c>
      <c r="J35" s="25">
        <v>3362093</v>
      </c>
      <c r="K35" s="25">
        <v>3165624</v>
      </c>
      <c r="L35" s="25">
        <v>4044342</v>
      </c>
      <c r="M35" s="25">
        <v>3853815</v>
      </c>
      <c r="N35" s="25">
        <v>4924801</v>
      </c>
    </row>
    <row r="36" spans="2:15" x14ac:dyDescent="0.25">
      <c r="B36" t="s">
        <v>81</v>
      </c>
      <c r="C36" s="26">
        <f>ROUND(C35*0.0216,0)</f>
        <v>102511</v>
      </c>
      <c r="D36" s="26">
        <f t="shared" ref="D36:N36" si="17">ROUND(D35*0.0216,0)</f>
        <v>96088</v>
      </c>
      <c r="E36" s="26">
        <f t="shared" si="17"/>
        <v>100342</v>
      </c>
      <c r="F36" s="26">
        <f t="shared" si="17"/>
        <v>80599</v>
      </c>
      <c r="G36" s="26">
        <f t="shared" si="17"/>
        <v>62144</v>
      </c>
      <c r="H36" s="26">
        <f t="shared" si="17"/>
        <v>68047</v>
      </c>
      <c r="I36" s="26">
        <f t="shared" si="17"/>
        <v>71661</v>
      </c>
      <c r="J36" s="26">
        <f t="shared" si="17"/>
        <v>72621</v>
      </c>
      <c r="K36" s="26">
        <f t="shared" si="17"/>
        <v>68377</v>
      </c>
      <c r="L36" s="26">
        <f t="shared" si="17"/>
        <v>87358</v>
      </c>
      <c r="M36" s="26">
        <f t="shared" si="17"/>
        <v>83242</v>
      </c>
      <c r="N36" s="26">
        <f t="shared" si="17"/>
        <v>106376</v>
      </c>
    </row>
    <row r="37" spans="2:15" x14ac:dyDescent="0.25">
      <c r="B37" s="27" t="s">
        <v>82</v>
      </c>
      <c r="C37" s="26">
        <v>139051150</v>
      </c>
      <c r="D37" s="26">
        <v>124824218</v>
      </c>
      <c r="E37" s="26">
        <v>130757739</v>
      </c>
      <c r="F37" s="26">
        <v>109820418</v>
      </c>
      <c r="G37" s="26">
        <v>100683279</v>
      </c>
      <c r="H37" s="26">
        <v>105520783</v>
      </c>
      <c r="I37" s="26">
        <v>200853062</v>
      </c>
      <c r="J37" s="26">
        <v>196206449</v>
      </c>
      <c r="K37" s="26">
        <v>179496103</v>
      </c>
      <c r="L37" s="26">
        <v>219684045</v>
      </c>
      <c r="M37" s="26">
        <v>216385662</v>
      </c>
      <c r="N37" s="26">
        <v>251697155</v>
      </c>
    </row>
    <row r="38" spans="2:15" x14ac:dyDescent="0.25">
      <c r="B38" s="27" t="s">
        <v>83</v>
      </c>
      <c r="C38" s="26">
        <v>7311637</v>
      </c>
      <c r="D38" s="26">
        <v>2429084</v>
      </c>
      <c r="E38" s="26">
        <v>5765735</v>
      </c>
      <c r="F38" s="26">
        <v>5361289</v>
      </c>
      <c r="G38" s="26">
        <v>6370798</v>
      </c>
      <c r="H38" s="26">
        <v>8005872</v>
      </c>
      <c r="I38" s="26">
        <v>5247946</v>
      </c>
      <c r="J38" s="26">
        <v>7907673</v>
      </c>
      <c r="K38" s="26">
        <v>8105078</v>
      </c>
      <c r="L38" s="26">
        <v>9809745</v>
      </c>
      <c r="M38" s="26">
        <v>9164762</v>
      </c>
      <c r="N38" s="26">
        <v>5811244</v>
      </c>
    </row>
    <row r="39" spans="2:15" x14ac:dyDescent="0.25">
      <c r="B39" t="s">
        <v>84</v>
      </c>
      <c r="C39">
        <f>ROUND(C36/C37*C38,0)</f>
        <v>5390</v>
      </c>
      <c r="D39">
        <f t="shared" ref="D39:N39" si="18">ROUND(D36/D37*D38,0)</f>
        <v>1870</v>
      </c>
      <c r="E39">
        <f t="shared" si="18"/>
        <v>4425</v>
      </c>
      <c r="F39">
        <f t="shared" si="18"/>
        <v>3935</v>
      </c>
      <c r="G39">
        <f t="shared" si="18"/>
        <v>3932</v>
      </c>
      <c r="H39">
        <f t="shared" si="18"/>
        <v>5163</v>
      </c>
      <c r="I39">
        <f t="shared" si="18"/>
        <v>1872</v>
      </c>
      <c r="J39">
        <f t="shared" si="18"/>
        <v>2927</v>
      </c>
      <c r="K39">
        <f t="shared" si="18"/>
        <v>3088</v>
      </c>
      <c r="L39">
        <f t="shared" si="18"/>
        <v>3901</v>
      </c>
      <c r="M39">
        <f t="shared" si="18"/>
        <v>3526</v>
      </c>
      <c r="N39">
        <f t="shared" si="18"/>
        <v>2456</v>
      </c>
    </row>
    <row r="40" spans="2:15" x14ac:dyDescent="0.25">
      <c r="B40" t="s">
        <v>85</v>
      </c>
      <c r="C40" s="21">
        <f>D4</f>
        <v>1.6703699999999999</v>
      </c>
      <c r="D40" s="21">
        <f>D6</f>
        <v>1.8549</v>
      </c>
      <c r="E40" s="21">
        <f>D8</f>
        <v>1.8702700000000001</v>
      </c>
      <c r="F40" s="21">
        <f>D10</f>
        <v>1.79308</v>
      </c>
      <c r="G40" s="21">
        <f>D12</f>
        <v>1.86328</v>
      </c>
      <c r="H40" s="21">
        <f>D14</f>
        <v>1.90493</v>
      </c>
      <c r="I40" s="21">
        <f>D16</f>
        <v>1.90235</v>
      </c>
      <c r="J40" s="21">
        <f>D18</f>
        <v>2.1061000000000001</v>
      </c>
      <c r="K40" s="21">
        <f>D20</f>
        <v>1.99638</v>
      </c>
      <c r="L40" s="21">
        <f>D22</f>
        <v>1.97672</v>
      </c>
      <c r="M40" s="21">
        <f>D24</f>
        <v>1.9597500000000001</v>
      </c>
      <c r="N40" s="21">
        <f>D26</f>
        <v>2.0430899999999999</v>
      </c>
    </row>
    <row r="41" spans="2:15" x14ac:dyDescent="0.25">
      <c r="B41" s="28" t="s">
        <v>1</v>
      </c>
      <c r="C41">
        <f>ROUND(C39*C40,2)</f>
        <v>9003.2900000000009</v>
      </c>
      <c r="D41">
        <f t="shared" ref="D41:N41" si="19">ROUND(D39*D40,2)</f>
        <v>3468.66</v>
      </c>
      <c r="E41">
        <f t="shared" si="19"/>
        <v>8275.94</v>
      </c>
      <c r="F41">
        <f t="shared" si="19"/>
        <v>7055.77</v>
      </c>
      <c r="G41">
        <f t="shared" si="19"/>
        <v>7326.42</v>
      </c>
      <c r="H41">
        <f t="shared" si="19"/>
        <v>9835.15</v>
      </c>
      <c r="I41">
        <f t="shared" si="19"/>
        <v>3561.2</v>
      </c>
      <c r="J41">
        <f t="shared" si="19"/>
        <v>6164.55</v>
      </c>
      <c r="K41">
        <f t="shared" si="19"/>
        <v>6164.82</v>
      </c>
      <c r="L41">
        <f t="shared" si="19"/>
        <v>7711.18</v>
      </c>
      <c r="M41">
        <f t="shared" si="19"/>
        <v>6910.08</v>
      </c>
      <c r="N41">
        <f t="shared" si="19"/>
        <v>5017.83</v>
      </c>
    </row>
    <row r="42" spans="2:15" x14ac:dyDescent="0.25">
      <c r="B42" s="28" t="s">
        <v>2</v>
      </c>
      <c r="C42">
        <f>ROUND(C41*0.18,2)</f>
        <v>1620.59</v>
      </c>
      <c r="D42">
        <f t="shared" ref="D42:N42" si="20">ROUND(D41*0.18,2)</f>
        <v>624.36</v>
      </c>
      <c r="E42">
        <f t="shared" si="20"/>
        <v>1489.67</v>
      </c>
      <c r="F42">
        <f t="shared" si="20"/>
        <v>1270.04</v>
      </c>
      <c r="G42">
        <f t="shared" si="20"/>
        <v>1318.76</v>
      </c>
      <c r="H42">
        <f t="shared" si="20"/>
        <v>1770.33</v>
      </c>
      <c r="I42">
        <f t="shared" si="20"/>
        <v>641.02</v>
      </c>
      <c r="J42">
        <f t="shared" si="20"/>
        <v>1109.6199999999999</v>
      </c>
      <c r="K42">
        <f t="shared" si="20"/>
        <v>1109.67</v>
      </c>
      <c r="L42">
        <f t="shared" si="20"/>
        <v>1388.01</v>
      </c>
      <c r="M42">
        <f t="shared" si="20"/>
        <v>1243.81</v>
      </c>
      <c r="N42">
        <f t="shared" si="20"/>
        <v>903.21</v>
      </c>
    </row>
    <row r="43" spans="2:15" x14ac:dyDescent="0.25">
      <c r="B43" s="28" t="s">
        <v>86</v>
      </c>
      <c r="C43">
        <f>C41+C42</f>
        <v>10623.880000000001</v>
      </c>
      <c r="D43">
        <f t="shared" ref="D43:N43" si="21">D41+D42</f>
        <v>4093.02</v>
      </c>
      <c r="E43">
        <f t="shared" si="21"/>
        <v>9765.61</v>
      </c>
      <c r="F43">
        <f t="shared" si="21"/>
        <v>8325.8100000000013</v>
      </c>
      <c r="G43">
        <f t="shared" si="21"/>
        <v>8645.18</v>
      </c>
      <c r="H43">
        <f t="shared" si="21"/>
        <v>11605.48</v>
      </c>
      <c r="I43">
        <f t="shared" si="21"/>
        <v>4202.2199999999993</v>
      </c>
      <c r="J43">
        <f t="shared" si="21"/>
        <v>7274.17</v>
      </c>
      <c r="K43">
        <f t="shared" si="21"/>
        <v>7274.49</v>
      </c>
      <c r="L43">
        <f t="shared" si="21"/>
        <v>9099.19</v>
      </c>
      <c r="M43">
        <f t="shared" si="21"/>
        <v>8153.8899999999994</v>
      </c>
      <c r="N43">
        <f t="shared" si="21"/>
        <v>5921.04</v>
      </c>
      <c r="O43" s="13">
        <f>SUM(C43:N43)</f>
        <v>94983.98000000001</v>
      </c>
    </row>
  </sheetData>
  <mergeCells count="49">
    <mergeCell ref="A21:A22"/>
    <mergeCell ref="H21:H22"/>
    <mergeCell ref="A23:A24"/>
    <mergeCell ref="H23:H24"/>
    <mergeCell ref="A25:A26"/>
    <mergeCell ref="H25:H26"/>
    <mergeCell ref="A15:A16"/>
    <mergeCell ref="H15:H16"/>
    <mergeCell ref="A17:A18"/>
    <mergeCell ref="H17:H18"/>
    <mergeCell ref="A19:A20"/>
    <mergeCell ref="H19:H20"/>
    <mergeCell ref="A9:A10"/>
    <mergeCell ref="H9:H10"/>
    <mergeCell ref="A11:A12"/>
    <mergeCell ref="H11:H12"/>
    <mergeCell ref="A13:A14"/>
    <mergeCell ref="H13:H14"/>
    <mergeCell ref="A7:A8"/>
    <mergeCell ref="H7:H8"/>
    <mergeCell ref="A1:G1"/>
    <mergeCell ref="A3:A4"/>
    <mergeCell ref="H3:H4"/>
    <mergeCell ref="A5:A6"/>
    <mergeCell ref="H5:H6"/>
    <mergeCell ref="I3:I4"/>
    <mergeCell ref="J3:J4"/>
    <mergeCell ref="I5:I6"/>
    <mergeCell ref="J5:J6"/>
    <mergeCell ref="I7:I8"/>
    <mergeCell ref="J7:J8"/>
    <mergeCell ref="I9:I10"/>
    <mergeCell ref="J9:J10"/>
    <mergeCell ref="I11:I12"/>
    <mergeCell ref="J11:J12"/>
    <mergeCell ref="I13:I14"/>
    <mergeCell ref="J13:J14"/>
    <mergeCell ref="I15:I16"/>
    <mergeCell ref="J15:J16"/>
    <mergeCell ref="I17:I18"/>
    <mergeCell ref="J17:J18"/>
    <mergeCell ref="I19:I20"/>
    <mergeCell ref="J19:J20"/>
    <mergeCell ref="I21:I22"/>
    <mergeCell ref="J21:J22"/>
    <mergeCell ref="I23:I24"/>
    <mergeCell ref="J23:J24"/>
    <mergeCell ref="I25:I26"/>
    <mergeCell ref="J25:J26"/>
  </mergeCells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="80" zoomScaleNormal="80" workbookViewId="0">
      <selection activeCell="D28" sqref="D28"/>
    </sheetView>
  </sheetViews>
  <sheetFormatPr defaultRowHeight="15" x14ac:dyDescent="0.2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9" width="14" customWidth="1"/>
    <col min="10" max="10" width="16.85546875" customWidth="1"/>
  </cols>
  <sheetData>
    <row r="1" spans="1:11" ht="75.75" customHeight="1" thickBot="1" x14ac:dyDescent="0.55000000000000004">
      <c r="A1" s="71" t="s">
        <v>65</v>
      </c>
      <c r="B1" s="71"/>
      <c r="C1" s="71"/>
      <c r="D1" s="71"/>
      <c r="E1" s="71"/>
      <c r="F1" s="71"/>
      <c r="G1" s="71"/>
    </row>
    <row r="2" spans="1:11" ht="15.75" thickBot="1" x14ac:dyDescent="0.3">
      <c r="A2" s="3"/>
      <c r="B2" s="3"/>
      <c r="C2" s="5" t="s">
        <v>17</v>
      </c>
      <c r="D2" s="4" t="s">
        <v>0</v>
      </c>
      <c r="E2" s="4" t="s">
        <v>1</v>
      </c>
      <c r="F2" s="4" t="s">
        <v>2</v>
      </c>
      <c r="G2" s="4" t="s">
        <v>3</v>
      </c>
      <c r="H2" s="6" t="s">
        <v>20</v>
      </c>
    </row>
    <row r="3" spans="1:11" x14ac:dyDescent="0.25">
      <c r="A3" s="67" t="s">
        <v>4</v>
      </c>
      <c r="B3" s="1" t="s">
        <v>18</v>
      </c>
      <c r="C3" s="7">
        <v>86800</v>
      </c>
      <c r="D3" s="8">
        <v>2.2616800000000001</v>
      </c>
      <c r="E3" s="9">
        <f t="shared" ref="E3" si="0">ROUND(C3*D3,2)</f>
        <v>196313.82</v>
      </c>
      <c r="F3" s="9">
        <f>ROUND(E3*0.18,2)</f>
        <v>35336.49</v>
      </c>
      <c r="G3" s="9">
        <f>E3+F3</f>
        <v>231650.31</v>
      </c>
      <c r="H3" s="76">
        <f>G3+G4</f>
        <v>241168.76</v>
      </c>
      <c r="I3" s="66">
        <f>(E3+E4)/(C3+C4)</f>
        <v>2.2482350094052164</v>
      </c>
      <c r="J3" s="78">
        <v>82.141000000000005</v>
      </c>
      <c r="K3">
        <f>I3*J3</f>
        <v>184.67227190755389</v>
      </c>
    </row>
    <row r="4" spans="1:11" ht="15.75" thickBot="1" x14ac:dyDescent="0.3">
      <c r="A4" s="68"/>
      <c r="B4" s="2" t="s">
        <v>19</v>
      </c>
      <c r="C4" s="10">
        <v>4107</v>
      </c>
      <c r="D4" s="11">
        <v>1.96408</v>
      </c>
      <c r="E4" s="12">
        <f t="shared" ref="E4:E5" si="1">ROUND(C4*D4,2)</f>
        <v>8066.48</v>
      </c>
      <c r="F4" s="12">
        <f>ROUND(E4*0.18,2)</f>
        <v>1451.97</v>
      </c>
      <c r="G4" s="12">
        <f>E4+F4</f>
        <v>9518.4499999999989</v>
      </c>
      <c r="H4" s="77"/>
      <c r="I4" s="66"/>
      <c r="J4" s="78"/>
      <c r="K4">
        <f t="shared" ref="K4:K26" si="2">I4*J4</f>
        <v>0</v>
      </c>
    </row>
    <row r="5" spans="1:11" x14ac:dyDescent="0.25">
      <c r="A5" s="67" t="s">
        <v>5</v>
      </c>
      <c r="B5" s="1" t="s">
        <v>18</v>
      </c>
      <c r="C5" s="7">
        <v>85700</v>
      </c>
      <c r="D5" s="8">
        <v>2.0474600000000001</v>
      </c>
      <c r="E5" s="9">
        <f t="shared" si="1"/>
        <v>175467.32</v>
      </c>
      <c r="F5" s="9">
        <f>ROUND(E5*0.18,2)</f>
        <v>31584.12</v>
      </c>
      <c r="G5" s="9">
        <f>E5+F5</f>
        <v>207051.44</v>
      </c>
      <c r="H5" s="76">
        <f t="shared" ref="H5" si="3">G5+G6</f>
        <v>231751.35</v>
      </c>
      <c r="I5" s="66">
        <f>(E5+E6)/(C5+C6)</f>
        <v>2.0072712685499368</v>
      </c>
      <c r="J5" s="78">
        <v>81.164000000000001</v>
      </c>
      <c r="K5">
        <f t="shared" si="2"/>
        <v>162.91816524058706</v>
      </c>
    </row>
    <row r="6" spans="1:11" ht="15.75" thickBot="1" x14ac:dyDescent="0.3">
      <c r="A6" s="68"/>
      <c r="B6" s="2" t="s">
        <v>19</v>
      </c>
      <c r="C6" s="10">
        <v>12144</v>
      </c>
      <c r="D6" s="11">
        <v>1.72366</v>
      </c>
      <c r="E6" s="12">
        <f t="shared" ref="E6:E9" si="4">ROUND(C6*D6,2)</f>
        <v>20932.13</v>
      </c>
      <c r="F6" s="12">
        <f>ROUND(E6*0.18,2)</f>
        <v>3767.78</v>
      </c>
      <c r="G6" s="12">
        <f>E6+F6</f>
        <v>24699.91</v>
      </c>
      <c r="H6" s="77"/>
      <c r="I6" s="66"/>
      <c r="J6" s="78"/>
      <c r="K6">
        <f t="shared" si="2"/>
        <v>0</v>
      </c>
    </row>
    <row r="7" spans="1:11" x14ac:dyDescent="0.25">
      <c r="A7" s="67" t="s">
        <v>14</v>
      </c>
      <c r="B7" s="1" t="s">
        <v>18</v>
      </c>
      <c r="C7" s="7">
        <v>88800</v>
      </c>
      <c r="D7" s="8">
        <v>2.3054600000000001</v>
      </c>
      <c r="E7" s="9">
        <f t="shared" si="4"/>
        <v>204724.85</v>
      </c>
      <c r="F7" s="9">
        <f t="shared" ref="F7:F27" si="5">ROUND(E7*0.18,2)</f>
        <v>36850.47</v>
      </c>
      <c r="G7" s="9">
        <f t="shared" ref="G7:G26" si="6">E7+F7</f>
        <v>241575.32</v>
      </c>
      <c r="H7" s="76">
        <f t="shared" ref="H7" si="7">G7+G8</f>
        <v>266919.83</v>
      </c>
      <c r="I7" s="66">
        <f t="shared" ref="I7" si="8">(E7+E8)/(C7+C8)</f>
        <v>2.2741080135519609</v>
      </c>
      <c r="J7" s="78">
        <v>82.759</v>
      </c>
      <c r="K7">
        <f t="shared" si="2"/>
        <v>188.20290509354675</v>
      </c>
    </row>
    <row r="8" spans="1:11" ht="15.75" thickBot="1" x14ac:dyDescent="0.3">
      <c r="A8" s="68"/>
      <c r="B8" s="2" t="s">
        <v>19</v>
      </c>
      <c r="C8" s="10">
        <v>10669</v>
      </c>
      <c r="D8" s="11">
        <v>2.0131600000000001</v>
      </c>
      <c r="E8" s="12">
        <f t="shared" si="4"/>
        <v>21478.400000000001</v>
      </c>
      <c r="F8" s="12">
        <f t="shared" si="5"/>
        <v>3866.11</v>
      </c>
      <c r="G8" s="12">
        <f t="shared" si="6"/>
        <v>25344.510000000002</v>
      </c>
      <c r="H8" s="77"/>
      <c r="I8" s="66"/>
      <c r="J8" s="78"/>
      <c r="K8">
        <f t="shared" si="2"/>
        <v>0</v>
      </c>
    </row>
    <row r="9" spans="1:11" x14ac:dyDescent="0.25">
      <c r="A9" s="67" t="s">
        <v>15</v>
      </c>
      <c r="B9" s="1" t="s">
        <v>18</v>
      </c>
      <c r="C9" s="7">
        <v>52100</v>
      </c>
      <c r="D9" s="8">
        <v>2.2321599999999999</v>
      </c>
      <c r="E9" s="9">
        <f t="shared" si="4"/>
        <v>116295.54</v>
      </c>
      <c r="F9" s="9">
        <f t="shared" si="5"/>
        <v>20933.2</v>
      </c>
      <c r="G9" s="9">
        <f t="shared" si="6"/>
        <v>137228.74</v>
      </c>
      <c r="H9" s="76">
        <f t="shared" ref="H9" si="9">G9+G10</f>
        <v>205467.62</v>
      </c>
      <c r="I9" s="66">
        <f t="shared" ref="I9" si="10">(E9+E10)/(C9+C10)</f>
        <v>2.1221828153564894</v>
      </c>
      <c r="J9" s="78">
        <v>67.972999999999999</v>
      </c>
      <c r="K9">
        <f t="shared" si="2"/>
        <v>144.25113250822665</v>
      </c>
    </row>
    <row r="10" spans="1:11" ht="15.75" thickBot="1" x14ac:dyDescent="0.3">
      <c r="A10" s="68"/>
      <c r="B10" s="2" t="s">
        <v>19</v>
      </c>
      <c r="C10" s="10">
        <v>29950</v>
      </c>
      <c r="D10" s="11">
        <v>1.9308700000000001</v>
      </c>
      <c r="E10" s="12">
        <f t="shared" ref="E10:E26" si="11">ROUND(C10*D10,2)</f>
        <v>57829.56</v>
      </c>
      <c r="F10" s="12">
        <f t="shared" si="5"/>
        <v>10409.32</v>
      </c>
      <c r="G10" s="12">
        <f t="shared" si="6"/>
        <v>68238.880000000005</v>
      </c>
      <c r="H10" s="77"/>
      <c r="I10" s="66"/>
      <c r="J10" s="78"/>
      <c r="K10">
        <f t="shared" si="2"/>
        <v>0</v>
      </c>
    </row>
    <row r="11" spans="1:11" x14ac:dyDescent="0.25">
      <c r="A11" s="67" t="s">
        <v>6</v>
      </c>
      <c r="B11" s="1" t="s">
        <v>18</v>
      </c>
      <c r="C11" s="7">
        <v>50800</v>
      </c>
      <c r="D11" s="8">
        <v>2.14629</v>
      </c>
      <c r="E11" s="9">
        <f t="shared" si="11"/>
        <v>109031.53</v>
      </c>
      <c r="F11" s="9">
        <f t="shared" si="5"/>
        <v>19625.68</v>
      </c>
      <c r="G11" s="9">
        <f t="shared" si="6"/>
        <v>128657.20999999999</v>
      </c>
      <c r="H11" s="76">
        <f t="shared" ref="H11" si="12">G11+G12</f>
        <v>164708.49</v>
      </c>
      <c r="I11" s="66">
        <f t="shared" ref="I11" si="13">(E11+E12)/(C11+C12)</f>
        <v>2.0693133098111303</v>
      </c>
      <c r="J11" s="78">
        <v>56.259</v>
      </c>
      <c r="K11">
        <f t="shared" si="2"/>
        <v>116.41749749666438</v>
      </c>
    </row>
    <row r="12" spans="1:11" ht="15.75" thickBot="1" x14ac:dyDescent="0.3">
      <c r="A12" s="68"/>
      <c r="B12" s="2" t="s">
        <v>19</v>
      </c>
      <c r="C12" s="10">
        <v>16654</v>
      </c>
      <c r="D12" s="11">
        <v>1.8345100000000001</v>
      </c>
      <c r="E12" s="12">
        <f t="shared" si="11"/>
        <v>30551.93</v>
      </c>
      <c r="F12" s="12">
        <f t="shared" si="5"/>
        <v>5499.35</v>
      </c>
      <c r="G12" s="12">
        <f t="shared" si="6"/>
        <v>36051.279999999999</v>
      </c>
      <c r="H12" s="77"/>
      <c r="I12" s="66"/>
      <c r="J12" s="78"/>
      <c r="K12">
        <f t="shared" si="2"/>
        <v>0</v>
      </c>
    </row>
    <row r="13" spans="1:11" x14ac:dyDescent="0.25">
      <c r="A13" s="67" t="s">
        <v>7</v>
      </c>
      <c r="B13" s="1" t="s">
        <v>18</v>
      </c>
      <c r="C13" s="7">
        <v>62300</v>
      </c>
      <c r="D13" s="8">
        <v>2.2427700000000002</v>
      </c>
      <c r="E13" s="9">
        <f t="shared" si="11"/>
        <v>139724.57</v>
      </c>
      <c r="F13" s="9">
        <f t="shared" si="5"/>
        <v>25150.42</v>
      </c>
      <c r="G13" s="9">
        <f t="shared" si="6"/>
        <v>164874.99</v>
      </c>
      <c r="H13" s="76">
        <f t="shared" ref="H13" si="14">G13+G14</f>
        <v>172121.63</v>
      </c>
      <c r="I13" s="66">
        <f t="shared" ref="I13" si="15">(E13+E14)/(C13+C14)</f>
        <v>2.2282853913016911</v>
      </c>
      <c r="J13" s="78">
        <v>54.146999999999998</v>
      </c>
      <c r="K13">
        <f t="shared" si="2"/>
        <v>120.65496908281267</v>
      </c>
    </row>
    <row r="14" spans="1:11" ht="15.75" thickBot="1" x14ac:dyDescent="0.3">
      <c r="A14" s="68"/>
      <c r="B14" s="2" t="s">
        <v>19</v>
      </c>
      <c r="C14" s="10">
        <v>3161</v>
      </c>
      <c r="D14" s="11">
        <v>1.9428099999999999</v>
      </c>
      <c r="E14" s="12">
        <f t="shared" si="11"/>
        <v>6141.22</v>
      </c>
      <c r="F14" s="12">
        <f t="shared" si="5"/>
        <v>1105.42</v>
      </c>
      <c r="G14" s="12">
        <f t="shared" si="6"/>
        <v>7246.64</v>
      </c>
      <c r="H14" s="77"/>
      <c r="I14" s="66"/>
      <c r="J14" s="78"/>
      <c r="K14">
        <f t="shared" si="2"/>
        <v>0</v>
      </c>
    </row>
    <row r="15" spans="1:11" x14ac:dyDescent="0.25">
      <c r="A15" s="67" t="s">
        <v>8</v>
      </c>
      <c r="B15" s="1" t="s">
        <v>18</v>
      </c>
      <c r="C15" s="7">
        <v>53500</v>
      </c>
      <c r="D15" s="8">
        <v>2.28302</v>
      </c>
      <c r="E15" s="9">
        <f t="shared" si="11"/>
        <v>122141.57</v>
      </c>
      <c r="F15" s="9">
        <f t="shared" si="5"/>
        <v>21985.48</v>
      </c>
      <c r="G15" s="9">
        <f t="shared" si="6"/>
        <v>144127.05000000002</v>
      </c>
      <c r="H15" s="76">
        <f t="shared" ref="H15" si="16">G15+G16</f>
        <v>188443.55000000002</v>
      </c>
      <c r="I15" s="66">
        <f t="shared" ref="I15" si="17">(E15+E16)/(C15+C16)</f>
        <v>2.2072968901174845</v>
      </c>
      <c r="J15" s="78">
        <v>59.984999999999999</v>
      </c>
      <c r="K15">
        <f t="shared" si="2"/>
        <v>132.40470395369732</v>
      </c>
    </row>
    <row r="16" spans="1:11" ht="15.75" thickBot="1" x14ac:dyDescent="0.3">
      <c r="A16" s="68"/>
      <c r="B16" s="2" t="s">
        <v>19</v>
      </c>
      <c r="C16" s="10">
        <v>18850</v>
      </c>
      <c r="D16" s="11">
        <v>1.99238</v>
      </c>
      <c r="E16" s="12">
        <f t="shared" si="11"/>
        <v>37556.36</v>
      </c>
      <c r="F16" s="12">
        <f t="shared" si="5"/>
        <v>6760.14</v>
      </c>
      <c r="G16" s="12">
        <f t="shared" si="6"/>
        <v>44316.5</v>
      </c>
      <c r="H16" s="77"/>
      <c r="I16" s="66"/>
      <c r="J16" s="78"/>
      <c r="K16">
        <f t="shared" si="2"/>
        <v>0</v>
      </c>
    </row>
    <row r="17" spans="1:11" x14ac:dyDescent="0.25">
      <c r="A17" s="67" t="s">
        <v>9</v>
      </c>
      <c r="B17" s="1" t="s">
        <v>18</v>
      </c>
      <c r="C17" s="7">
        <v>58700</v>
      </c>
      <c r="D17" s="8">
        <v>2.3301799999999999</v>
      </c>
      <c r="E17" s="9">
        <f t="shared" si="11"/>
        <v>136781.57</v>
      </c>
      <c r="F17" s="9">
        <f t="shared" si="5"/>
        <v>24620.68</v>
      </c>
      <c r="G17" s="9">
        <f t="shared" si="6"/>
        <v>161402.25</v>
      </c>
      <c r="H17" s="76">
        <f t="shared" ref="H17" si="18">G17+G18</f>
        <v>188504.38</v>
      </c>
      <c r="I17" s="66">
        <f t="shared" ref="I17" si="19">(E17+E18)/(C17+C18)</f>
        <v>2.2844525161234968</v>
      </c>
      <c r="J17" s="78">
        <v>65.024000000000001</v>
      </c>
      <c r="K17">
        <f t="shared" si="2"/>
        <v>148.54424040841425</v>
      </c>
    </row>
    <row r="18" spans="1:11" ht="15.75" thickBot="1" x14ac:dyDescent="0.3">
      <c r="A18" s="68"/>
      <c r="B18" s="2" t="s">
        <v>19</v>
      </c>
      <c r="C18" s="10">
        <v>11229</v>
      </c>
      <c r="D18" s="11">
        <v>2.04541</v>
      </c>
      <c r="E18" s="12">
        <f t="shared" si="11"/>
        <v>22967.91</v>
      </c>
      <c r="F18" s="12">
        <f t="shared" si="5"/>
        <v>4134.22</v>
      </c>
      <c r="G18" s="12">
        <f t="shared" si="6"/>
        <v>27102.13</v>
      </c>
      <c r="H18" s="77"/>
      <c r="I18" s="66"/>
      <c r="J18" s="78"/>
      <c r="K18">
        <f t="shared" si="2"/>
        <v>0</v>
      </c>
    </row>
    <row r="19" spans="1:11" x14ac:dyDescent="0.25">
      <c r="A19" s="67" t="s">
        <v>10</v>
      </c>
      <c r="B19" s="1" t="s">
        <v>18</v>
      </c>
      <c r="C19" s="7">
        <v>51800</v>
      </c>
      <c r="D19" s="8">
        <v>2.3496899999999998</v>
      </c>
      <c r="E19" s="9">
        <f t="shared" si="11"/>
        <v>121713.94</v>
      </c>
      <c r="F19" s="9">
        <f t="shared" si="5"/>
        <v>21908.51</v>
      </c>
      <c r="G19" s="9">
        <f t="shared" si="6"/>
        <v>143622.45000000001</v>
      </c>
      <c r="H19" s="76">
        <f t="shared" ref="H19" si="20">G19+G20</f>
        <v>168323.35</v>
      </c>
      <c r="I19" s="66">
        <f t="shared" ref="I19" si="21">(E19+E20)/(C19+C20)</f>
        <v>2.30350595872493</v>
      </c>
      <c r="J19" s="78">
        <v>52.685000000000002</v>
      </c>
      <c r="K19">
        <f t="shared" si="2"/>
        <v>121.36021143542294</v>
      </c>
    </row>
    <row r="20" spans="1:11" ht="15.75" thickBot="1" x14ac:dyDescent="0.3">
      <c r="A20" s="68"/>
      <c r="B20" s="2" t="s">
        <v>19</v>
      </c>
      <c r="C20" s="10">
        <v>10126</v>
      </c>
      <c r="D20" s="11">
        <v>2.06725</v>
      </c>
      <c r="E20" s="12">
        <f t="shared" si="11"/>
        <v>20932.97</v>
      </c>
      <c r="F20" s="12">
        <f t="shared" si="5"/>
        <v>3767.93</v>
      </c>
      <c r="G20" s="12">
        <f t="shared" si="6"/>
        <v>24700.9</v>
      </c>
      <c r="H20" s="77"/>
      <c r="I20" s="66"/>
      <c r="J20" s="78"/>
      <c r="K20">
        <f t="shared" si="2"/>
        <v>0</v>
      </c>
    </row>
    <row r="21" spans="1:11" x14ac:dyDescent="0.25">
      <c r="A21" s="67" t="s">
        <v>11</v>
      </c>
      <c r="B21" s="1" t="s">
        <v>18</v>
      </c>
      <c r="C21" s="7">
        <v>66400</v>
      </c>
      <c r="D21" s="8">
        <v>2.4004300000000001</v>
      </c>
      <c r="E21" s="9">
        <f t="shared" si="11"/>
        <v>159388.54999999999</v>
      </c>
      <c r="F21" s="9">
        <f t="shared" si="5"/>
        <v>28689.94</v>
      </c>
      <c r="G21" s="9">
        <f t="shared" si="6"/>
        <v>188078.49</v>
      </c>
      <c r="H21" s="76">
        <f t="shared" ref="H21" si="22">G21+G22</f>
        <v>236374.56999999998</v>
      </c>
      <c r="I21" s="66">
        <f t="shared" ref="I21" si="23">(E21+E22)/(C21+C22)</f>
        <v>2.3383539560619147</v>
      </c>
      <c r="J21" s="78">
        <v>74.385000000000005</v>
      </c>
      <c r="K21">
        <f t="shared" si="2"/>
        <v>173.93845902166552</v>
      </c>
    </row>
    <row r="22" spans="1:11" ht="15.75" thickBot="1" x14ac:dyDescent="0.3">
      <c r="A22" s="68"/>
      <c r="B22" s="2" t="s">
        <v>19</v>
      </c>
      <c r="C22" s="10">
        <v>19266</v>
      </c>
      <c r="D22" s="11">
        <v>2.1244100000000001</v>
      </c>
      <c r="E22" s="12">
        <f t="shared" si="11"/>
        <v>40928.879999999997</v>
      </c>
      <c r="F22" s="12">
        <f t="shared" si="5"/>
        <v>7367.2</v>
      </c>
      <c r="G22" s="12">
        <f t="shared" si="6"/>
        <v>48296.079999999994</v>
      </c>
      <c r="H22" s="77"/>
      <c r="I22" s="66"/>
      <c r="J22" s="78"/>
      <c r="K22">
        <f t="shared" si="2"/>
        <v>0</v>
      </c>
    </row>
    <row r="23" spans="1:11" x14ac:dyDescent="0.25">
      <c r="A23" s="67" t="s">
        <v>12</v>
      </c>
      <c r="B23" s="1" t="s">
        <v>18</v>
      </c>
      <c r="C23" s="7">
        <v>82200</v>
      </c>
      <c r="D23" s="8">
        <v>2.3875999999999999</v>
      </c>
      <c r="E23" s="9">
        <f t="shared" si="11"/>
        <v>196260.72</v>
      </c>
      <c r="F23" s="9">
        <f t="shared" si="5"/>
        <v>35326.93</v>
      </c>
      <c r="G23" s="9">
        <f t="shared" si="6"/>
        <v>231587.65</v>
      </c>
      <c r="H23" s="76">
        <f t="shared" ref="H23" si="24">G23+G24</f>
        <v>287050.43</v>
      </c>
      <c r="I23" s="66">
        <f t="shared" ref="I23" si="25">(E23+E24)/(C23+C24)</f>
        <v>2.3284111183429688</v>
      </c>
      <c r="J23" s="78">
        <v>89.816000000000003</v>
      </c>
      <c r="K23">
        <f t="shared" si="2"/>
        <v>209.12857300509208</v>
      </c>
    </row>
    <row r="24" spans="1:11" ht="15.75" thickBot="1" x14ac:dyDescent="0.3">
      <c r="A24" s="68"/>
      <c r="B24" s="2" t="s">
        <v>19</v>
      </c>
      <c r="C24" s="10">
        <v>22276</v>
      </c>
      <c r="D24" s="11">
        <v>2.11</v>
      </c>
      <c r="E24" s="12">
        <f t="shared" si="11"/>
        <v>47002.36</v>
      </c>
      <c r="F24" s="12">
        <f t="shared" si="5"/>
        <v>8460.42</v>
      </c>
      <c r="G24" s="12">
        <f t="shared" si="6"/>
        <v>55462.78</v>
      </c>
      <c r="H24" s="77"/>
      <c r="I24" s="66"/>
      <c r="J24" s="78"/>
      <c r="K24">
        <f t="shared" si="2"/>
        <v>0</v>
      </c>
    </row>
    <row r="25" spans="1:11" x14ac:dyDescent="0.25">
      <c r="A25" s="67" t="s">
        <v>13</v>
      </c>
      <c r="B25" s="1" t="s">
        <v>18</v>
      </c>
      <c r="C25" s="7">
        <v>108000</v>
      </c>
      <c r="D25" s="8">
        <v>2.3634300000000001</v>
      </c>
      <c r="E25" s="9">
        <f t="shared" si="11"/>
        <v>255250.44</v>
      </c>
      <c r="F25" s="9">
        <f t="shared" si="5"/>
        <v>45945.08</v>
      </c>
      <c r="G25" s="9">
        <f t="shared" si="6"/>
        <v>301195.52000000002</v>
      </c>
      <c r="H25" s="76">
        <f t="shared" ref="H25" si="26">G25+G26</f>
        <v>312439.57</v>
      </c>
      <c r="I25" s="66">
        <f t="shared" ref="I25" si="27">(E25+E26)/(C25+C26)</f>
        <v>2.3520257606040418</v>
      </c>
      <c r="J25" s="78">
        <v>96.08</v>
      </c>
      <c r="K25">
        <f t="shared" si="2"/>
        <v>225.98263507883632</v>
      </c>
    </row>
    <row r="26" spans="1:11" ht="15.75" thickBot="1" x14ac:dyDescent="0.3">
      <c r="A26" s="68"/>
      <c r="B26" s="2" t="s">
        <v>19</v>
      </c>
      <c r="C26" s="10">
        <v>4575</v>
      </c>
      <c r="D26" s="11">
        <v>2.0828099999999998</v>
      </c>
      <c r="E26" s="12">
        <f t="shared" si="11"/>
        <v>9528.86</v>
      </c>
      <c r="F26" s="12">
        <f t="shared" si="5"/>
        <v>1715.19</v>
      </c>
      <c r="G26" s="12">
        <f t="shared" si="6"/>
        <v>11244.050000000001</v>
      </c>
      <c r="H26" s="77"/>
      <c r="I26" s="66"/>
      <c r="J26" s="78"/>
      <c r="K26">
        <f t="shared" si="2"/>
        <v>0</v>
      </c>
    </row>
    <row r="27" spans="1:11" x14ac:dyDescent="0.25">
      <c r="C27">
        <v>1010.107</v>
      </c>
      <c r="E27" s="13">
        <f>SUM(E3:E26)</f>
        <v>2257011.48</v>
      </c>
      <c r="F27" s="20">
        <f t="shared" si="5"/>
        <v>406262.07</v>
      </c>
      <c r="G27">
        <v>2663273.5299999998</v>
      </c>
      <c r="I27">
        <f>E27/C27</f>
        <v>2234.428115041278</v>
      </c>
      <c r="J27">
        <v>862.41800000000001</v>
      </c>
    </row>
  </sheetData>
  <mergeCells count="49">
    <mergeCell ref="A19:A20"/>
    <mergeCell ref="A21:A22"/>
    <mergeCell ref="A23:A24"/>
    <mergeCell ref="A25:A26"/>
    <mergeCell ref="H19:H20"/>
    <mergeCell ref="H21:H22"/>
    <mergeCell ref="H23:H24"/>
    <mergeCell ref="H25:H26"/>
    <mergeCell ref="A9:A10"/>
    <mergeCell ref="A11:A12"/>
    <mergeCell ref="A13:A14"/>
    <mergeCell ref="A15:A16"/>
    <mergeCell ref="A17:A18"/>
    <mergeCell ref="H9:H10"/>
    <mergeCell ref="H11:H12"/>
    <mergeCell ref="H13:H14"/>
    <mergeCell ref="H15:H16"/>
    <mergeCell ref="H17:H18"/>
    <mergeCell ref="A1:G1"/>
    <mergeCell ref="A3:A4"/>
    <mergeCell ref="A5:A6"/>
    <mergeCell ref="A7:A8"/>
    <mergeCell ref="H3:H4"/>
    <mergeCell ref="H5:H6"/>
    <mergeCell ref="H7:H8"/>
    <mergeCell ref="I17:I18"/>
    <mergeCell ref="I19:I20"/>
    <mergeCell ref="I21:I22"/>
    <mergeCell ref="I3:I4"/>
    <mergeCell ref="I5:I6"/>
    <mergeCell ref="I7:I8"/>
    <mergeCell ref="I9:I10"/>
    <mergeCell ref="I11:I12"/>
    <mergeCell ref="I23:I24"/>
    <mergeCell ref="I25:I26"/>
    <mergeCell ref="J3:J4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I13:I14"/>
    <mergeCell ref="I15:I16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1" workbookViewId="0">
      <selection activeCell="D28" sqref="D28"/>
    </sheetView>
  </sheetViews>
  <sheetFormatPr defaultRowHeight="15" x14ac:dyDescent="0.2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9" width="8.7109375" style="22" customWidth="1"/>
    <col min="10" max="10" width="12.5703125" style="14" customWidth="1"/>
    <col min="11" max="11" width="3.42578125" style="14" customWidth="1"/>
    <col min="12" max="12" width="15.28515625" customWidth="1"/>
  </cols>
  <sheetData>
    <row r="1" spans="1:14" ht="75.75" customHeight="1" thickBot="1" x14ac:dyDescent="0.45">
      <c r="A1" s="82" t="s">
        <v>94</v>
      </c>
      <c r="B1" s="82"/>
      <c r="C1" s="82"/>
      <c r="D1" s="82"/>
      <c r="E1" s="82"/>
      <c r="F1" s="82"/>
      <c r="G1" s="82"/>
      <c r="H1" s="82"/>
    </row>
    <row r="2" spans="1:14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5" t="s">
        <v>2</v>
      </c>
      <c r="G2" s="5" t="s">
        <v>3</v>
      </c>
      <c r="H2" s="6" t="s">
        <v>20</v>
      </c>
      <c r="I2" s="17"/>
    </row>
    <row r="3" spans="1:14" x14ac:dyDescent="0.25">
      <c r="A3" s="67" t="s">
        <v>4</v>
      </c>
      <c r="B3" s="1" t="s">
        <v>18</v>
      </c>
      <c r="C3" s="7">
        <v>89300</v>
      </c>
      <c r="D3" s="8">
        <v>2.4163700000000001</v>
      </c>
      <c r="E3" s="9">
        <f t="shared" ref="E3:E4" si="0">ROUND(C3*D3,2)</f>
        <v>215781.84</v>
      </c>
      <c r="F3" s="9">
        <f>ROUND(E3*0.18,2)</f>
        <v>38840.730000000003</v>
      </c>
      <c r="G3" s="9">
        <f>E3+F3</f>
        <v>254622.57</v>
      </c>
      <c r="H3" s="76">
        <f>G3+G4</f>
        <v>301560.88</v>
      </c>
      <c r="I3" s="81" t="s">
        <v>55</v>
      </c>
      <c r="J3" s="79"/>
      <c r="K3" s="79"/>
      <c r="L3" s="78"/>
      <c r="N3">
        <f>(E3+E4)/(C3+C4)</f>
        <v>2.3691926243186119</v>
      </c>
    </row>
    <row r="4" spans="1:14" ht="15.75" thickBot="1" x14ac:dyDescent="0.3">
      <c r="A4" s="68"/>
      <c r="B4" s="2" t="s">
        <v>19</v>
      </c>
      <c r="C4" s="10">
        <v>18568</v>
      </c>
      <c r="D4" s="11">
        <v>2.1423000000000001</v>
      </c>
      <c r="E4" s="12">
        <f t="shared" si="0"/>
        <v>39778.230000000003</v>
      </c>
      <c r="F4" s="12">
        <f>ROUND(E4*0.18,2)</f>
        <v>7160.08</v>
      </c>
      <c r="G4" s="12">
        <f>E4+F4</f>
        <v>46938.310000000005</v>
      </c>
      <c r="H4" s="77"/>
      <c r="I4" s="81"/>
      <c r="J4" s="79"/>
      <c r="K4" s="79"/>
      <c r="L4" s="78"/>
    </row>
    <row r="5" spans="1:14" x14ac:dyDescent="0.25">
      <c r="A5" s="67" t="s">
        <v>5</v>
      </c>
      <c r="B5" s="1" t="s">
        <v>18</v>
      </c>
      <c r="C5" s="7">
        <v>83500</v>
      </c>
      <c r="D5" s="8">
        <v>2.4737900000000002</v>
      </c>
      <c r="E5" s="9">
        <f t="shared" ref="E5:E26" si="1">ROUND(C5*D5,2)</f>
        <v>206561.47</v>
      </c>
      <c r="F5" s="9">
        <f t="shared" ref="F5:F27" si="2">ROUND(E5*0.18,2)</f>
        <v>37181.06</v>
      </c>
      <c r="G5" s="9">
        <f t="shared" ref="G5:G27" si="3">E5+F5</f>
        <v>243742.53</v>
      </c>
      <c r="H5" s="76">
        <f t="shared" ref="H5" si="4">G5+G6</f>
        <v>292932.99</v>
      </c>
      <c r="I5" s="81" t="s">
        <v>55</v>
      </c>
      <c r="J5" s="79"/>
      <c r="K5" s="79"/>
      <c r="L5" s="78"/>
      <c r="N5">
        <f>(E5+E6)/(C5+C6)</f>
        <v>2.4245365758374842</v>
      </c>
    </row>
    <row r="6" spans="1:14" ht="15.75" thickBot="1" x14ac:dyDescent="0.3">
      <c r="A6" s="68"/>
      <c r="B6" s="2" t="s">
        <v>19</v>
      </c>
      <c r="C6" s="10">
        <v>18890</v>
      </c>
      <c r="D6" s="11">
        <v>2.20682</v>
      </c>
      <c r="E6" s="12">
        <f t="shared" si="1"/>
        <v>41686.83</v>
      </c>
      <c r="F6" s="12">
        <f t="shared" si="2"/>
        <v>7503.63</v>
      </c>
      <c r="G6" s="12">
        <f t="shared" si="3"/>
        <v>49190.46</v>
      </c>
      <c r="H6" s="77"/>
      <c r="I6" s="81"/>
      <c r="J6" s="79"/>
      <c r="K6" s="79"/>
      <c r="L6" s="78"/>
    </row>
    <row r="7" spans="1:14" x14ac:dyDescent="0.25">
      <c r="A7" s="67" t="s">
        <v>14</v>
      </c>
      <c r="B7" s="1" t="s">
        <v>18</v>
      </c>
      <c r="C7" s="7">
        <v>86500</v>
      </c>
      <c r="D7" s="8">
        <v>2.5303</v>
      </c>
      <c r="E7" s="9">
        <f t="shared" si="1"/>
        <v>218870.95</v>
      </c>
      <c r="F7" s="9">
        <f t="shared" si="2"/>
        <v>39396.769999999997</v>
      </c>
      <c r="G7" s="9">
        <f t="shared" si="3"/>
        <v>258267.72</v>
      </c>
      <c r="H7" s="76">
        <f t="shared" ref="H7" si="5">G7+G8</f>
        <v>306919.66000000003</v>
      </c>
      <c r="I7" s="81" t="s">
        <v>55</v>
      </c>
      <c r="J7" s="79" t="s">
        <v>53</v>
      </c>
      <c r="K7" s="79" t="s">
        <v>54</v>
      </c>
      <c r="L7" s="80">
        <v>42094</v>
      </c>
      <c r="N7">
        <f>(E7+E8)/(C7+C8)</f>
        <v>2.4852036116950122</v>
      </c>
    </row>
    <row r="8" spans="1:14" ht="15.75" thickBot="1" x14ac:dyDescent="0.3">
      <c r="A8" s="68"/>
      <c r="B8" s="2" t="s">
        <v>19</v>
      </c>
      <c r="C8" s="10">
        <v>18160</v>
      </c>
      <c r="D8" s="11">
        <v>2.2704</v>
      </c>
      <c r="E8" s="12">
        <f t="shared" si="1"/>
        <v>41230.46</v>
      </c>
      <c r="F8" s="12">
        <f t="shared" si="2"/>
        <v>7421.48</v>
      </c>
      <c r="G8" s="12">
        <f t="shared" si="3"/>
        <v>48651.94</v>
      </c>
      <c r="H8" s="77"/>
      <c r="I8" s="81"/>
      <c r="J8" s="79"/>
      <c r="K8" s="79"/>
      <c r="L8" s="78"/>
    </row>
    <row r="9" spans="1:14" x14ac:dyDescent="0.25">
      <c r="A9" s="67" t="s">
        <v>15</v>
      </c>
      <c r="B9" s="1" t="s">
        <v>18</v>
      </c>
      <c r="C9" s="7">
        <v>68600</v>
      </c>
      <c r="D9" s="8">
        <v>2.47559</v>
      </c>
      <c r="E9" s="9">
        <f t="shared" si="1"/>
        <v>169825.47</v>
      </c>
      <c r="F9" s="9">
        <f t="shared" si="2"/>
        <v>30568.58</v>
      </c>
      <c r="G9" s="9">
        <f t="shared" si="3"/>
        <v>200394.05</v>
      </c>
      <c r="H9" s="76">
        <f t="shared" ref="H9" si="6">G9+G10</f>
        <v>237285.63999999998</v>
      </c>
      <c r="I9" s="81" t="s">
        <v>55</v>
      </c>
      <c r="J9" s="79" t="s">
        <v>56</v>
      </c>
      <c r="K9" s="79" t="s">
        <v>54</v>
      </c>
      <c r="L9" s="80">
        <v>42124</v>
      </c>
      <c r="N9">
        <f>(E9+E10)/(C9+C10)</f>
        <v>2.4299674940184159</v>
      </c>
    </row>
    <row r="10" spans="1:14" ht="15.75" thickBot="1" x14ac:dyDescent="0.3">
      <c r="A10" s="68"/>
      <c r="B10" s="2" t="s">
        <v>19</v>
      </c>
      <c r="C10" s="10">
        <v>14154</v>
      </c>
      <c r="D10" s="11">
        <v>2.20885</v>
      </c>
      <c r="E10" s="12">
        <f t="shared" si="1"/>
        <v>31264.06</v>
      </c>
      <c r="F10" s="12">
        <f t="shared" si="2"/>
        <v>5627.53</v>
      </c>
      <c r="G10" s="12">
        <f t="shared" si="3"/>
        <v>36891.590000000004</v>
      </c>
      <c r="H10" s="77"/>
      <c r="I10" s="81"/>
      <c r="J10" s="79"/>
      <c r="K10" s="79"/>
      <c r="L10" s="78"/>
    </row>
    <row r="11" spans="1:14" x14ac:dyDescent="0.25">
      <c r="A11" s="67" t="s">
        <v>6</v>
      </c>
      <c r="B11" s="1" t="s">
        <v>18</v>
      </c>
      <c r="C11" s="7">
        <v>55000</v>
      </c>
      <c r="D11" s="8">
        <v>2.3539500000000002</v>
      </c>
      <c r="E11" s="9">
        <f t="shared" si="1"/>
        <v>129467.25</v>
      </c>
      <c r="F11" s="9">
        <f t="shared" si="2"/>
        <v>23304.11</v>
      </c>
      <c r="G11" s="9">
        <f t="shared" si="3"/>
        <v>152771.35999999999</v>
      </c>
      <c r="H11" s="76">
        <f t="shared" ref="H11" si="7">G11+G12</f>
        <v>182617.28</v>
      </c>
      <c r="I11" s="81" t="s">
        <v>55</v>
      </c>
      <c r="J11" s="79" t="s">
        <v>57</v>
      </c>
      <c r="K11" s="79" t="s">
        <v>54</v>
      </c>
      <c r="L11" s="80">
        <v>42155</v>
      </c>
      <c r="N11">
        <f>(E11+E12)/(C11+C12)</f>
        <v>2.3027422738702814</v>
      </c>
    </row>
    <row r="12" spans="1:14" ht="15.75" thickBot="1" x14ac:dyDescent="0.3">
      <c r="A12" s="68"/>
      <c r="B12" s="2" t="s">
        <v>19</v>
      </c>
      <c r="C12" s="10">
        <v>12207</v>
      </c>
      <c r="D12" s="11">
        <v>2.0720200000000002</v>
      </c>
      <c r="E12" s="12">
        <f t="shared" si="1"/>
        <v>25293.15</v>
      </c>
      <c r="F12" s="12">
        <f t="shared" si="2"/>
        <v>4552.7700000000004</v>
      </c>
      <c r="G12" s="12">
        <f t="shared" si="3"/>
        <v>29845.920000000002</v>
      </c>
      <c r="H12" s="77"/>
      <c r="I12" s="81"/>
      <c r="J12" s="79"/>
      <c r="K12" s="79"/>
      <c r="L12" s="78"/>
    </row>
    <row r="13" spans="1:14" x14ac:dyDescent="0.25">
      <c r="A13" s="67" t="s">
        <v>7</v>
      </c>
      <c r="B13" s="1" t="s">
        <v>18</v>
      </c>
      <c r="C13" s="7">
        <v>59200</v>
      </c>
      <c r="D13" s="8">
        <v>2.40699</v>
      </c>
      <c r="E13" s="9">
        <f t="shared" si="1"/>
        <v>142493.81</v>
      </c>
      <c r="F13" s="9">
        <f t="shared" si="2"/>
        <v>25648.89</v>
      </c>
      <c r="G13" s="9">
        <f t="shared" si="3"/>
        <v>168142.7</v>
      </c>
      <c r="H13" s="76">
        <f t="shared" ref="H13" si="8">G13+G14</f>
        <v>197555.62000000002</v>
      </c>
      <c r="I13" s="81" t="s">
        <v>55</v>
      </c>
      <c r="J13" s="79" t="s">
        <v>58</v>
      </c>
      <c r="K13" s="79" t="s">
        <v>54</v>
      </c>
      <c r="L13" s="80">
        <v>42185</v>
      </c>
      <c r="N13">
        <f>(E13+E14)/(C13+C14)</f>
        <v>2.3615873217383947</v>
      </c>
    </row>
    <row r="14" spans="1:14" ht="15.75" thickBot="1" x14ac:dyDescent="0.3">
      <c r="A14" s="68"/>
      <c r="B14" s="2" t="s">
        <v>19</v>
      </c>
      <c r="C14" s="10">
        <v>11693</v>
      </c>
      <c r="D14" s="11">
        <v>2.1317200000000001</v>
      </c>
      <c r="E14" s="12">
        <f t="shared" si="1"/>
        <v>24926.2</v>
      </c>
      <c r="F14" s="12">
        <f t="shared" si="2"/>
        <v>4486.72</v>
      </c>
      <c r="G14" s="12">
        <f t="shared" si="3"/>
        <v>29412.920000000002</v>
      </c>
      <c r="H14" s="77"/>
      <c r="I14" s="81"/>
      <c r="J14" s="79"/>
      <c r="K14" s="79"/>
      <c r="L14" s="78"/>
    </row>
    <row r="15" spans="1:14" x14ac:dyDescent="0.25">
      <c r="A15" s="67" t="s">
        <v>8</v>
      </c>
      <c r="B15" s="1" t="s">
        <v>18</v>
      </c>
      <c r="C15" s="7">
        <v>62400</v>
      </c>
      <c r="D15" s="8">
        <v>2.6139999999999999</v>
      </c>
      <c r="E15" s="9">
        <f t="shared" si="1"/>
        <v>163113.60000000001</v>
      </c>
      <c r="F15" s="9">
        <f t="shared" si="2"/>
        <v>29360.45</v>
      </c>
      <c r="G15" s="9">
        <f t="shared" si="3"/>
        <v>192474.05000000002</v>
      </c>
      <c r="H15" s="76">
        <f t="shared" ref="H15" si="9">G15+G16</f>
        <v>217278.44</v>
      </c>
      <c r="I15" s="81" t="s">
        <v>55</v>
      </c>
      <c r="J15" s="79" t="s">
        <v>59</v>
      </c>
      <c r="K15" s="79" t="s">
        <v>54</v>
      </c>
      <c r="L15" s="80">
        <v>42216</v>
      </c>
      <c r="N15">
        <f>(E15+E16)/(C15+C16)</f>
        <v>2.5912870994525679</v>
      </c>
    </row>
    <row r="16" spans="1:14" ht="15.75" thickBot="1" x14ac:dyDescent="0.3">
      <c r="A16" s="68"/>
      <c r="B16" s="2" t="s">
        <v>19</v>
      </c>
      <c r="C16" s="10">
        <v>8659</v>
      </c>
      <c r="D16" s="11">
        <v>2.42761</v>
      </c>
      <c r="E16" s="12">
        <f t="shared" si="1"/>
        <v>21020.67</v>
      </c>
      <c r="F16" s="12">
        <f t="shared" si="2"/>
        <v>3783.72</v>
      </c>
      <c r="G16" s="12">
        <f t="shared" si="3"/>
        <v>24804.39</v>
      </c>
      <c r="H16" s="77"/>
      <c r="I16" s="81"/>
      <c r="J16" s="79"/>
      <c r="K16" s="79"/>
      <c r="L16" s="78"/>
    </row>
    <row r="17" spans="1:14" x14ac:dyDescent="0.25">
      <c r="A17" s="67" t="s">
        <v>9</v>
      </c>
      <c r="B17" s="1" t="s">
        <v>18</v>
      </c>
      <c r="C17" s="7">
        <v>58900</v>
      </c>
      <c r="D17" s="8">
        <v>2.4448799999999999</v>
      </c>
      <c r="E17" s="9">
        <f t="shared" si="1"/>
        <v>144003.43</v>
      </c>
      <c r="F17" s="9">
        <f t="shared" si="2"/>
        <v>25920.62</v>
      </c>
      <c r="G17" s="9">
        <f t="shared" si="3"/>
        <v>169924.05</v>
      </c>
      <c r="H17" s="76">
        <f t="shared" ref="H17" si="10">G17+G18</f>
        <v>198591.75</v>
      </c>
      <c r="I17" s="81" t="s">
        <v>55</v>
      </c>
      <c r="J17" s="79" t="s">
        <v>60</v>
      </c>
      <c r="K17" s="79" t="s">
        <v>54</v>
      </c>
      <c r="L17" s="80">
        <v>42247</v>
      </c>
      <c r="N17">
        <f>(E17+E18)/(C17+C18)</f>
        <v>2.4114583542290551</v>
      </c>
    </row>
    <row r="18" spans="1:14" ht="15.75" thickBot="1" x14ac:dyDescent="0.3">
      <c r="A18" s="68"/>
      <c r="B18" s="2" t="s">
        <v>19</v>
      </c>
      <c r="C18" s="10">
        <v>10891</v>
      </c>
      <c r="D18" s="11">
        <v>2.2307100000000002</v>
      </c>
      <c r="E18" s="12">
        <f t="shared" si="1"/>
        <v>24294.66</v>
      </c>
      <c r="F18" s="12">
        <f t="shared" si="2"/>
        <v>4373.04</v>
      </c>
      <c r="G18" s="12">
        <f t="shared" si="3"/>
        <v>28667.7</v>
      </c>
      <c r="H18" s="77"/>
      <c r="I18" s="81"/>
      <c r="J18" s="79"/>
      <c r="K18" s="79"/>
      <c r="L18" s="78"/>
    </row>
    <row r="19" spans="1:14" x14ac:dyDescent="0.25">
      <c r="A19" s="67" t="s">
        <v>10</v>
      </c>
      <c r="B19" s="1" t="s">
        <v>18</v>
      </c>
      <c r="C19" s="7">
        <v>54700</v>
      </c>
      <c r="D19" s="8">
        <v>2.6785899999999998</v>
      </c>
      <c r="E19" s="9">
        <f t="shared" si="1"/>
        <v>146518.87</v>
      </c>
      <c r="F19" s="9">
        <f t="shared" si="2"/>
        <v>26373.4</v>
      </c>
      <c r="G19" s="9">
        <f t="shared" si="3"/>
        <v>172892.27</v>
      </c>
      <c r="H19" s="76">
        <f t="shared" ref="H19" si="11">G19+G20</f>
        <v>213681.19</v>
      </c>
      <c r="I19" s="81" t="s">
        <v>55</v>
      </c>
      <c r="J19" s="79" t="s">
        <v>61</v>
      </c>
      <c r="K19" s="79" t="s">
        <v>54</v>
      </c>
      <c r="L19" s="80">
        <v>42277</v>
      </c>
      <c r="N19">
        <f>(E19+E20)/(C19+C20)</f>
        <v>2.6431245621205046</v>
      </c>
    </row>
    <row r="20" spans="1:14" ht="15.75" thickBot="1" x14ac:dyDescent="0.3">
      <c r="A20" s="68"/>
      <c r="B20" s="2" t="s">
        <v>19</v>
      </c>
      <c r="C20" s="10">
        <v>13812</v>
      </c>
      <c r="D20" s="11">
        <v>2.5026700000000002</v>
      </c>
      <c r="E20" s="12">
        <f t="shared" si="1"/>
        <v>34566.879999999997</v>
      </c>
      <c r="F20" s="12">
        <f t="shared" si="2"/>
        <v>6222.04</v>
      </c>
      <c r="G20" s="12">
        <f t="shared" si="3"/>
        <v>40788.92</v>
      </c>
      <c r="H20" s="77"/>
      <c r="I20" s="81"/>
      <c r="J20" s="79"/>
      <c r="K20" s="79"/>
      <c r="L20" s="78"/>
    </row>
    <row r="21" spans="1:14" x14ac:dyDescent="0.25">
      <c r="A21" s="67" t="s">
        <v>11</v>
      </c>
      <c r="B21" s="1" t="s">
        <v>18</v>
      </c>
      <c r="C21" s="7">
        <v>72900</v>
      </c>
      <c r="D21" s="8">
        <v>2.7698200000000002</v>
      </c>
      <c r="E21" s="9">
        <f t="shared" si="1"/>
        <v>201919.88</v>
      </c>
      <c r="F21" s="9">
        <f t="shared" si="2"/>
        <v>36345.58</v>
      </c>
      <c r="G21" s="9">
        <f t="shared" si="3"/>
        <v>238265.46000000002</v>
      </c>
      <c r="H21" s="76">
        <f t="shared" ref="H21" si="12">G21+G22</f>
        <v>288849.88</v>
      </c>
      <c r="I21" s="81" t="s">
        <v>55</v>
      </c>
      <c r="J21" s="79" t="s">
        <v>62</v>
      </c>
      <c r="K21" s="79" t="s">
        <v>54</v>
      </c>
      <c r="L21" s="80">
        <v>42308</v>
      </c>
      <c r="N21">
        <f>(E21+E22)/(C21+C22)</f>
        <v>2.7402360882560366</v>
      </c>
    </row>
    <row r="22" spans="1:14" ht="15.75" thickBot="1" x14ac:dyDescent="0.3">
      <c r="A22" s="68"/>
      <c r="B22" s="2" t="s">
        <v>19</v>
      </c>
      <c r="C22" s="10">
        <v>16431</v>
      </c>
      <c r="D22" s="11">
        <v>2.6089799999999999</v>
      </c>
      <c r="E22" s="12">
        <f t="shared" si="1"/>
        <v>42868.15</v>
      </c>
      <c r="F22" s="12">
        <f t="shared" si="2"/>
        <v>7716.27</v>
      </c>
      <c r="G22" s="12">
        <f t="shared" si="3"/>
        <v>50584.42</v>
      </c>
      <c r="H22" s="77"/>
      <c r="I22" s="81"/>
      <c r="J22" s="79"/>
      <c r="K22" s="79"/>
      <c r="L22" s="78"/>
      <c r="M22">
        <f>(E21+E22)/(C21+C22)</f>
        <v>2.7402360882560366</v>
      </c>
    </row>
    <row r="23" spans="1:14" x14ac:dyDescent="0.25">
      <c r="A23" s="67" t="s">
        <v>12</v>
      </c>
      <c r="B23" s="1" t="s">
        <v>18</v>
      </c>
      <c r="C23" s="7">
        <v>67700</v>
      </c>
      <c r="D23" s="8">
        <v>2.6195300000000001</v>
      </c>
      <c r="E23" s="9">
        <f t="shared" si="1"/>
        <v>177342.18</v>
      </c>
      <c r="F23" s="9">
        <f t="shared" si="2"/>
        <v>31921.59</v>
      </c>
      <c r="G23" s="9">
        <f t="shared" si="3"/>
        <v>209263.77</v>
      </c>
      <c r="H23" s="76">
        <f t="shared" ref="H23" si="13">G23+G24</f>
        <v>297735.13</v>
      </c>
      <c r="I23" s="81" t="s">
        <v>55</v>
      </c>
      <c r="J23" s="79" t="s">
        <v>63</v>
      </c>
      <c r="K23" s="79" t="s">
        <v>54</v>
      </c>
      <c r="L23" s="80">
        <v>42338</v>
      </c>
      <c r="N23">
        <f>(E23+E24)/(C23+C24)</f>
        <v>2.5615251312142773</v>
      </c>
    </row>
    <row r="24" spans="1:14" ht="15.75" thickBot="1" x14ac:dyDescent="0.3">
      <c r="A24" s="68"/>
      <c r="B24" s="2" t="s">
        <v>19</v>
      </c>
      <c r="C24" s="10">
        <v>30803</v>
      </c>
      <c r="D24" s="11">
        <v>2.43404</v>
      </c>
      <c r="E24" s="12">
        <f t="shared" si="1"/>
        <v>74975.73</v>
      </c>
      <c r="F24" s="12">
        <f t="shared" si="2"/>
        <v>13495.63</v>
      </c>
      <c r="G24" s="12">
        <f t="shared" si="3"/>
        <v>88471.360000000001</v>
      </c>
      <c r="H24" s="77"/>
      <c r="I24" s="81"/>
      <c r="J24" s="79"/>
      <c r="K24" s="79"/>
      <c r="L24" s="78"/>
      <c r="M24">
        <f>(E23+E24)/(C23+C24)</f>
        <v>2.5615251312142773</v>
      </c>
    </row>
    <row r="25" spans="1:14" x14ac:dyDescent="0.25">
      <c r="A25" s="67" t="s">
        <v>13</v>
      </c>
      <c r="B25" s="1" t="s">
        <v>18</v>
      </c>
      <c r="C25" s="7">
        <v>89600</v>
      </c>
      <c r="D25" s="8">
        <v>2.5293999999999999</v>
      </c>
      <c r="E25" s="9">
        <f t="shared" si="1"/>
        <v>226634.23999999999</v>
      </c>
      <c r="F25" s="9">
        <f t="shared" si="2"/>
        <v>40794.160000000003</v>
      </c>
      <c r="G25" s="9">
        <f t="shared" si="3"/>
        <v>267428.40000000002</v>
      </c>
      <c r="H25" s="76">
        <f t="shared" ref="H25" si="14">G25+G26</f>
        <v>325798.10000000003</v>
      </c>
      <c r="I25" s="81" t="s">
        <v>55</v>
      </c>
      <c r="J25" s="79" t="s">
        <v>64</v>
      </c>
      <c r="K25" s="79" t="s">
        <v>54</v>
      </c>
      <c r="L25" s="80">
        <v>42369</v>
      </c>
      <c r="N25">
        <f>(E25+E26)/(C25+C26)</f>
        <v>2.4910237463685738</v>
      </c>
    </row>
    <row r="26" spans="1:14" ht="15.75" thickBot="1" x14ac:dyDescent="0.3">
      <c r="A26" s="68"/>
      <c r="B26" s="2" t="s">
        <v>19</v>
      </c>
      <c r="C26" s="10">
        <v>21238</v>
      </c>
      <c r="D26" s="11">
        <v>2.3291200000000001</v>
      </c>
      <c r="E26" s="12">
        <f t="shared" si="1"/>
        <v>49465.85</v>
      </c>
      <c r="F26" s="12">
        <f t="shared" si="2"/>
        <v>8903.85</v>
      </c>
      <c r="G26" s="12">
        <f t="shared" si="3"/>
        <v>58369.7</v>
      </c>
      <c r="H26" s="77"/>
      <c r="I26" s="81"/>
      <c r="J26" s="79"/>
      <c r="K26" s="79"/>
      <c r="L26" s="78"/>
    </row>
    <row r="27" spans="1:14" x14ac:dyDescent="0.25">
      <c r="C27" s="24">
        <f>SUM(C3:C26)</f>
        <v>1043806</v>
      </c>
      <c r="D27" s="21">
        <f>E27/C27</f>
        <v>2.4850440215902188</v>
      </c>
      <c r="E27" s="13">
        <f>SUM(E3:E26)</f>
        <v>2593903.86</v>
      </c>
      <c r="F27" s="20">
        <f t="shared" si="2"/>
        <v>466902.69</v>
      </c>
      <c r="G27" s="20">
        <f t="shared" si="3"/>
        <v>3060806.55</v>
      </c>
    </row>
    <row r="28" spans="1:14" x14ac:dyDescent="0.25">
      <c r="D28" s="37">
        <f>E27/C27</f>
        <v>2.4850440215902188</v>
      </c>
    </row>
    <row r="31" spans="1:14" x14ac:dyDescent="0.25">
      <c r="F31" s="13"/>
    </row>
  </sheetData>
  <mergeCells count="73">
    <mergeCell ref="L5:L6"/>
    <mergeCell ref="I5:I6"/>
    <mergeCell ref="A1:H1"/>
    <mergeCell ref="A7:A8"/>
    <mergeCell ref="H7:H8"/>
    <mergeCell ref="J7:J8"/>
    <mergeCell ref="A3:A4"/>
    <mergeCell ref="H3:H4"/>
    <mergeCell ref="J3:J4"/>
    <mergeCell ref="L3:L4"/>
    <mergeCell ref="K3:K4"/>
    <mergeCell ref="K5:K6"/>
    <mergeCell ref="I3:I4"/>
    <mergeCell ref="A5:A6"/>
    <mergeCell ref="H5:H6"/>
    <mergeCell ref="J5:J6"/>
    <mergeCell ref="A9:A10"/>
    <mergeCell ref="H9:H10"/>
    <mergeCell ref="J9:J10"/>
    <mergeCell ref="L9:L10"/>
    <mergeCell ref="K7:K8"/>
    <mergeCell ref="K9:K10"/>
    <mergeCell ref="I7:I8"/>
    <mergeCell ref="I9:I10"/>
    <mergeCell ref="L7:L8"/>
    <mergeCell ref="A11:A12"/>
    <mergeCell ref="H11:H12"/>
    <mergeCell ref="J11:J12"/>
    <mergeCell ref="L11:L12"/>
    <mergeCell ref="A13:A14"/>
    <mergeCell ref="H13:H14"/>
    <mergeCell ref="J13:J14"/>
    <mergeCell ref="L13:L14"/>
    <mergeCell ref="K11:K12"/>
    <mergeCell ref="K13:K14"/>
    <mergeCell ref="I11:I12"/>
    <mergeCell ref="I13:I14"/>
    <mergeCell ref="A15:A16"/>
    <mergeCell ref="H15:H16"/>
    <mergeCell ref="J15:J16"/>
    <mergeCell ref="L15:L16"/>
    <mergeCell ref="A17:A18"/>
    <mergeCell ref="H17:H18"/>
    <mergeCell ref="J17:J18"/>
    <mergeCell ref="L17:L18"/>
    <mergeCell ref="K15:K16"/>
    <mergeCell ref="K17:K18"/>
    <mergeCell ref="I15:I16"/>
    <mergeCell ref="I17:I18"/>
    <mergeCell ref="A19:A20"/>
    <mergeCell ref="H19:H20"/>
    <mergeCell ref="J19:J20"/>
    <mergeCell ref="L19:L20"/>
    <mergeCell ref="A21:A22"/>
    <mergeCell ref="H21:H22"/>
    <mergeCell ref="J21:J22"/>
    <mergeCell ref="L21:L22"/>
    <mergeCell ref="K19:K20"/>
    <mergeCell ref="K21:K22"/>
    <mergeCell ref="I19:I20"/>
    <mergeCell ref="I21:I22"/>
    <mergeCell ref="A23:A24"/>
    <mergeCell ref="H23:H24"/>
    <mergeCell ref="J23:J24"/>
    <mergeCell ref="L23:L24"/>
    <mergeCell ref="A25:A26"/>
    <mergeCell ref="H25:H26"/>
    <mergeCell ref="J25:J26"/>
    <mergeCell ref="L25:L26"/>
    <mergeCell ref="K23:K24"/>
    <mergeCell ref="K25:K26"/>
    <mergeCell ref="I23:I24"/>
    <mergeCell ref="I25:I26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workbookViewId="0">
      <selection activeCell="C29" sqref="C29"/>
    </sheetView>
  </sheetViews>
  <sheetFormatPr defaultRowHeight="15" x14ac:dyDescent="0.2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9" width="8.7109375" style="22" customWidth="1"/>
    <col min="10" max="10" width="14.42578125" style="14" customWidth="1"/>
    <col min="11" max="11" width="3.42578125" style="14" customWidth="1"/>
    <col min="12" max="12" width="15.28515625" customWidth="1"/>
  </cols>
  <sheetData>
    <row r="1" spans="1:18" ht="75.75" customHeight="1" thickBot="1" x14ac:dyDescent="0.45">
      <c r="A1" s="82" t="s">
        <v>93</v>
      </c>
      <c r="B1" s="82"/>
      <c r="C1" s="82"/>
      <c r="D1" s="82"/>
      <c r="E1" s="82"/>
      <c r="F1" s="82"/>
      <c r="G1" s="82"/>
      <c r="H1" s="82"/>
    </row>
    <row r="2" spans="1:18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5" t="s">
        <v>2</v>
      </c>
      <c r="G2" s="5" t="s">
        <v>3</v>
      </c>
      <c r="H2" s="6" t="s">
        <v>20</v>
      </c>
      <c r="I2" s="17"/>
    </row>
    <row r="3" spans="1:18" x14ac:dyDescent="0.25">
      <c r="A3" s="67" t="s">
        <v>4</v>
      </c>
      <c r="B3" s="1" t="s">
        <v>18</v>
      </c>
      <c r="C3" s="7">
        <v>92400</v>
      </c>
      <c r="D3" s="8">
        <v>2.6474500000000001</v>
      </c>
      <c r="E3" s="9">
        <f t="shared" ref="E3:E27" si="0">ROUND(C3*D3,2)</f>
        <v>244624.38</v>
      </c>
      <c r="F3" s="9">
        <f>ROUND(E3*0.18,2)</f>
        <v>44032.39</v>
      </c>
      <c r="G3" s="9">
        <f>E3+F3</f>
        <v>288656.77</v>
      </c>
      <c r="H3" s="83">
        <f>G3+G4</f>
        <v>357457.65</v>
      </c>
      <c r="I3" s="81" t="s">
        <v>55</v>
      </c>
      <c r="J3" s="79" t="s">
        <v>68</v>
      </c>
      <c r="K3" s="79" t="s">
        <v>54</v>
      </c>
      <c r="L3" s="80">
        <v>42400</v>
      </c>
    </row>
    <row r="4" spans="1:18" ht="15.75" thickBot="1" x14ac:dyDescent="0.3">
      <c r="A4" s="68"/>
      <c r="B4" s="2" t="s">
        <v>19</v>
      </c>
      <c r="C4" s="10">
        <v>23639</v>
      </c>
      <c r="D4" s="11">
        <v>2.46651</v>
      </c>
      <c r="E4" s="12">
        <f t="shared" si="0"/>
        <v>58305.83</v>
      </c>
      <c r="F4" s="12">
        <f>ROUND(E4*0.18,2)</f>
        <v>10495.05</v>
      </c>
      <c r="G4" s="12">
        <f>E4+F4</f>
        <v>68800.88</v>
      </c>
      <c r="H4" s="84"/>
      <c r="I4" s="81"/>
      <c r="J4" s="79"/>
      <c r="K4" s="79"/>
      <c r="L4" s="78"/>
    </row>
    <row r="5" spans="1:18" x14ac:dyDescent="0.25">
      <c r="A5" s="67" t="s">
        <v>5</v>
      </c>
      <c r="B5" s="1" t="s">
        <v>18</v>
      </c>
      <c r="C5" s="7">
        <v>89300</v>
      </c>
      <c r="D5" s="8">
        <v>2.6807599999999998</v>
      </c>
      <c r="E5" s="9">
        <f t="shared" si="0"/>
        <v>239391.87</v>
      </c>
      <c r="F5" s="9">
        <f t="shared" ref="F5:F27" si="1">ROUND(E5*0.18,2)</f>
        <v>43090.54</v>
      </c>
      <c r="G5" s="9">
        <f t="shared" ref="G5:G27" si="2">E5+F5</f>
        <v>282482.40999999997</v>
      </c>
      <c r="H5" s="83">
        <f t="shared" ref="H5" si="3">G5+G6</f>
        <v>318718.43999999994</v>
      </c>
      <c r="I5" s="81" t="s">
        <v>55</v>
      </c>
      <c r="J5" s="79" t="s">
        <v>87</v>
      </c>
      <c r="K5" s="79" t="s">
        <v>54</v>
      </c>
      <c r="L5" s="80">
        <v>42429</v>
      </c>
    </row>
    <row r="6" spans="1:18" ht="15.75" thickBot="1" x14ac:dyDescent="0.3">
      <c r="A6" s="68"/>
      <c r="B6" s="2" t="s">
        <v>19</v>
      </c>
      <c r="C6" s="10">
        <v>12258</v>
      </c>
      <c r="D6" s="11">
        <v>2.5051800000000002</v>
      </c>
      <c r="E6" s="12">
        <f t="shared" si="0"/>
        <v>30708.5</v>
      </c>
      <c r="F6" s="12">
        <f t="shared" si="1"/>
        <v>5527.53</v>
      </c>
      <c r="G6" s="12">
        <f t="shared" si="2"/>
        <v>36236.03</v>
      </c>
      <c r="H6" s="84"/>
      <c r="I6" s="81"/>
      <c r="J6" s="79"/>
      <c r="K6" s="79"/>
      <c r="L6" s="78"/>
    </row>
    <row r="7" spans="1:18" x14ac:dyDescent="0.25">
      <c r="A7" s="67" t="s">
        <v>14</v>
      </c>
      <c r="B7" s="1" t="s">
        <v>18</v>
      </c>
      <c r="C7" s="7">
        <v>88900</v>
      </c>
      <c r="D7" s="8">
        <v>2.7410199999999998</v>
      </c>
      <c r="E7" s="9">
        <f t="shared" si="0"/>
        <v>243676.68</v>
      </c>
      <c r="F7" s="9">
        <f t="shared" si="1"/>
        <v>43861.8</v>
      </c>
      <c r="G7" s="9">
        <f t="shared" si="2"/>
        <v>287538.48</v>
      </c>
      <c r="H7" s="83">
        <f>G7+G8</f>
        <v>328387.70999999996</v>
      </c>
      <c r="I7" s="81" t="s">
        <v>55</v>
      </c>
      <c r="J7" s="79" t="s">
        <v>88</v>
      </c>
      <c r="K7" s="79" t="s">
        <v>54</v>
      </c>
      <c r="L7" s="80">
        <v>42460</v>
      </c>
    </row>
    <row r="8" spans="1:18" ht="15.75" thickBot="1" x14ac:dyDescent="0.3">
      <c r="A8" s="68"/>
      <c r="B8" s="2" t="s">
        <v>19</v>
      </c>
      <c r="C8" s="10">
        <v>13442</v>
      </c>
      <c r="D8" s="11">
        <v>2.5753599999999999</v>
      </c>
      <c r="E8" s="12">
        <f t="shared" si="0"/>
        <v>34617.99</v>
      </c>
      <c r="F8" s="12">
        <f t="shared" si="1"/>
        <v>6231.24</v>
      </c>
      <c r="G8" s="12">
        <f t="shared" si="2"/>
        <v>40849.229999999996</v>
      </c>
      <c r="H8" s="84"/>
      <c r="I8" s="81"/>
      <c r="J8" s="79"/>
      <c r="K8" s="79"/>
      <c r="L8" s="78"/>
    </row>
    <row r="9" spans="1:18" ht="15.75" thickBot="1" x14ac:dyDescent="0.3">
      <c r="A9" s="31"/>
      <c r="B9" s="32" t="s">
        <v>91</v>
      </c>
      <c r="C9" s="33"/>
      <c r="D9" s="34"/>
      <c r="E9" s="35"/>
      <c r="F9" s="35"/>
      <c r="G9" s="35"/>
      <c r="H9" s="38">
        <v>94983.98</v>
      </c>
      <c r="I9" s="36" t="s">
        <v>92</v>
      </c>
      <c r="J9" s="30"/>
      <c r="K9" s="30"/>
      <c r="L9" s="29"/>
    </row>
    <row r="10" spans="1:18" x14ac:dyDescent="0.25">
      <c r="A10" s="67" t="s">
        <v>15</v>
      </c>
      <c r="B10" s="1" t="s">
        <v>18</v>
      </c>
      <c r="C10" s="7">
        <v>73300</v>
      </c>
      <c r="D10" s="8">
        <v>2.5568900000000001</v>
      </c>
      <c r="E10" s="9">
        <f t="shared" si="0"/>
        <v>187420.04</v>
      </c>
      <c r="F10" s="9">
        <f t="shared" si="1"/>
        <v>33735.61</v>
      </c>
      <c r="G10" s="9">
        <f t="shared" si="2"/>
        <v>221155.65000000002</v>
      </c>
      <c r="H10" s="83">
        <f t="shared" ref="H10" si="4">G10+G11</f>
        <v>238707.03000000003</v>
      </c>
      <c r="I10" s="81" t="s">
        <v>55</v>
      </c>
      <c r="J10" s="79" t="s">
        <v>89</v>
      </c>
      <c r="K10" s="79" t="s">
        <v>54</v>
      </c>
      <c r="L10" s="80">
        <v>42490</v>
      </c>
    </row>
    <row r="11" spans="1:18" ht="15.75" thickBot="1" x14ac:dyDescent="0.3">
      <c r="A11" s="68"/>
      <c r="B11" s="2" t="s">
        <v>19</v>
      </c>
      <c r="C11" s="10">
        <v>6300</v>
      </c>
      <c r="D11" s="11">
        <v>2.3609599999999999</v>
      </c>
      <c r="E11" s="12">
        <f t="shared" si="0"/>
        <v>14874.05</v>
      </c>
      <c r="F11" s="12">
        <f t="shared" si="1"/>
        <v>2677.33</v>
      </c>
      <c r="G11" s="12">
        <f t="shared" si="2"/>
        <v>17551.379999999997</v>
      </c>
      <c r="H11" s="84"/>
      <c r="I11" s="81"/>
      <c r="J11" s="79"/>
      <c r="K11" s="79"/>
      <c r="L11" s="78"/>
    </row>
    <row r="12" spans="1:18" x14ac:dyDescent="0.25">
      <c r="A12" s="67" t="s">
        <v>6</v>
      </c>
      <c r="B12" s="1" t="s">
        <v>18</v>
      </c>
      <c r="C12" s="7">
        <v>61000</v>
      </c>
      <c r="D12" s="8">
        <v>2.6627700000000001</v>
      </c>
      <c r="E12" s="9">
        <f t="shared" si="0"/>
        <v>162428.97</v>
      </c>
      <c r="F12" s="9">
        <f t="shared" si="1"/>
        <v>29237.21</v>
      </c>
      <c r="G12" s="9">
        <f t="shared" si="2"/>
        <v>191666.18</v>
      </c>
      <c r="H12" s="83">
        <f t="shared" ref="H12" si="5">G12+G13</f>
        <v>251574.53999999998</v>
      </c>
      <c r="I12" s="81" t="s">
        <v>55</v>
      </c>
      <c r="J12" s="79" t="s">
        <v>90</v>
      </c>
      <c r="K12" s="79" t="s">
        <v>54</v>
      </c>
      <c r="L12" s="80">
        <v>42521</v>
      </c>
    </row>
    <row r="13" spans="1:18" ht="15.75" thickBot="1" x14ac:dyDescent="0.3">
      <c r="A13" s="68"/>
      <c r="B13" s="2" t="s">
        <v>19</v>
      </c>
      <c r="C13" s="10">
        <v>20437</v>
      </c>
      <c r="D13" s="11">
        <v>2.48421</v>
      </c>
      <c r="E13" s="12">
        <f t="shared" si="0"/>
        <v>50769.8</v>
      </c>
      <c r="F13" s="12">
        <f t="shared" si="1"/>
        <v>9138.56</v>
      </c>
      <c r="G13" s="12">
        <f t="shared" si="2"/>
        <v>59908.36</v>
      </c>
      <c r="H13" s="84"/>
      <c r="I13" s="81"/>
      <c r="J13" s="79"/>
      <c r="K13" s="79"/>
      <c r="L13" s="78"/>
    </row>
    <row r="14" spans="1:18" x14ac:dyDescent="0.25">
      <c r="A14" s="67" t="s">
        <v>7</v>
      </c>
      <c r="B14" s="1" t="s">
        <v>18</v>
      </c>
      <c r="C14" s="7">
        <v>63400</v>
      </c>
      <c r="D14" s="8">
        <v>2.6334599999999999</v>
      </c>
      <c r="E14" s="9">
        <f t="shared" si="0"/>
        <v>166961.35999999999</v>
      </c>
      <c r="F14" s="9">
        <f t="shared" si="1"/>
        <v>30053.040000000001</v>
      </c>
      <c r="G14" s="9">
        <f t="shared" si="2"/>
        <v>197014.39999999999</v>
      </c>
      <c r="H14" s="83">
        <f t="shared" ref="H14" si="6">G14+G15</f>
        <v>248970.33</v>
      </c>
      <c r="I14" s="81" t="s">
        <v>55</v>
      </c>
      <c r="J14" s="79" t="s">
        <v>95</v>
      </c>
      <c r="K14" s="79" t="s">
        <v>54</v>
      </c>
      <c r="L14" s="80">
        <v>42551</v>
      </c>
    </row>
    <row r="15" spans="1:18" ht="15.75" thickBot="1" x14ac:dyDescent="0.3">
      <c r="A15" s="68"/>
      <c r="B15" s="2" t="s">
        <v>19</v>
      </c>
      <c r="C15" s="10">
        <v>17970</v>
      </c>
      <c r="D15" s="11">
        <v>2.4502199999999998</v>
      </c>
      <c r="E15" s="12">
        <f t="shared" si="0"/>
        <v>44030.45</v>
      </c>
      <c r="F15" s="12">
        <f t="shared" si="1"/>
        <v>7925.48</v>
      </c>
      <c r="G15" s="12">
        <f t="shared" si="2"/>
        <v>51955.929999999993</v>
      </c>
      <c r="H15" s="84"/>
      <c r="I15" s="81"/>
      <c r="J15" s="79"/>
      <c r="K15" s="79"/>
      <c r="L15" s="78"/>
      <c r="R15">
        <v>2.6627700000000001</v>
      </c>
    </row>
    <row r="16" spans="1:18" x14ac:dyDescent="0.25">
      <c r="A16" s="67" t="s">
        <v>8</v>
      </c>
      <c r="B16" s="1" t="s">
        <v>18</v>
      </c>
      <c r="C16" s="7">
        <v>69700</v>
      </c>
      <c r="D16" s="8">
        <v>2.5606200000000001</v>
      </c>
      <c r="E16" s="9">
        <f t="shared" si="0"/>
        <v>178475.21</v>
      </c>
      <c r="F16" s="9">
        <f t="shared" si="1"/>
        <v>32125.54</v>
      </c>
      <c r="G16" s="9">
        <f t="shared" si="2"/>
        <v>210600.75</v>
      </c>
      <c r="H16" s="83">
        <f t="shared" ref="H16" si="7">G16+G17</f>
        <v>262178.8</v>
      </c>
      <c r="I16" s="81" t="s">
        <v>55</v>
      </c>
      <c r="J16" s="79" t="s">
        <v>96</v>
      </c>
      <c r="K16" s="79" t="s">
        <v>54</v>
      </c>
      <c r="L16" s="80">
        <v>42582</v>
      </c>
      <c r="R16">
        <v>2.48421</v>
      </c>
    </row>
    <row r="17" spans="1:12" ht="15.75" thickBot="1" x14ac:dyDescent="0.3">
      <c r="A17" s="68"/>
      <c r="B17" s="2" t="s">
        <v>19</v>
      </c>
      <c r="C17" s="10">
        <v>18181</v>
      </c>
      <c r="D17" s="11">
        <v>2.4041700000000001</v>
      </c>
      <c r="E17" s="12">
        <f t="shared" si="0"/>
        <v>43710.21</v>
      </c>
      <c r="F17" s="12">
        <f t="shared" si="1"/>
        <v>7867.84</v>
      </c>
      <c r="G17" s="12">
        <f t="shared" si="2"/>
        <v>51578.05</v>
      </c>
      <c r="H17" s="84"/>
      <c r="I17" s="81"/>
      <c r="J17" s="79"/>
      <c r="K17" s="79"/>
      <c r="L17" s="78"/>
    </row>
    <row r="18" spans="1:12" x14ac:dyDescent="0.25">
      <c r="A18" s="67" t="s">
        <v>9</v>
      </c>
      <c r="B18" s="1" t="s">
        <v>18</v>
      </c>
      <c r="C18" s="7">
        <v>76100</v>
      </c>
      <c r="D18" s="8">
        <v>2.7290199999999998</v>
      </c>
      <c r="E18" s="9">
        <f t="shared" si="0"/>
        <v>207678.42</v>
      </c>
      <c r="F18" s="9">
        <f t="shared" si="1"/>
        <v>37382.120000000003</v>
      </c>
      <c r="G18" s="9">
        <f t="shared" si="2"/>
        <v>245060.54</v>
      </c>
      <c r="H18" s="83">
        <f t="shared" ref="H18" si="8">G18+G19</f>
        <v>292167.84000000003</v>
      </c>
      <c r="I18" s="81" t="s">
        <v>55</v>
      </c>
      <c r="J18" s="79" t="s">
        <v>97</v>
      </c>
      <c r="K18" s="79" t="s">
        <v>54</v>
      </c>
      <c r="L18" s="80">
        <v>42613</v>
      </c>
    </row>
    <row r="19" spans="1:12" ht="15.75" thickBot="1" x14ac:dyDescent="0.3">
      <c r="A19" s="68"/>
      <c r="B19" s="2" t="s">
        <v>19</v>
      </c>
      <c r="C19" s="10">
        <v>15378</v>
      </c>
      <c r="D19" s="11">
        <v>2.5960100000000002</v>
      </c>
      <c r="E19" s="12">
        <f t="shared" si="0"/>
        <v>39921.440000000002</v>
      </c>
      <c r="F19" s="12">
        <f t="shared" si="1"/>
        <v>7185.86</v>
      </c>
      <c r="G19" s="12">
        <f t="shared" si="2"/>
        <v>47107.3</v>
      </c>
      <c r="H19" s="84"/>
      <c r="I19" s="81"/>
      <c r="J19" s="79"/>
      <c r="K19" s="79"/>
      <c r="L19" s="78"/>
    </row>
    <row r="20" spans="1:12" x14ac:dyDescent="0.25">
      <c r="A20" s="67" t="s">
        <v>10</v>
      </c>
      <c r="B20" s="1" t="s">
        <v>18</v>
      </c>
      <c r="C20" s="7">
        <v>60500</v>
      </c>
      <c r="D20" s="8">
        <v>2.6093600000000001</v>
      </c>
      <c r="E20" s="9">
        <f t="shared" si="0"/>
        <v>157866.28</v>
      </c>
      <c r="F20" s="9">
        <f t="shared" si="1"/>
        <v>28415.93</v>
      </c>
      <c r="G20" s="9">
        <f t="shared" si="2"/>
        <v>186282.21</v>
      </c>
      <c r="H20" s="83">
        <f t="shared" ref="H20" si="9">G20+G21</f>
        <v>260326.09999999998</v>
      </c>
      <c r="I20" s="81" t="s">
        <v>55</v>
      </c>
      <c r="J20" s="79" t="s">
        <v>98</v>
      </c>
      <c r="K20" s="79" t="s">
        <v>54</v>
      </c>
      <c r="L20" s="80">
        <v>42643</v>
      </c>
    </row>
    <row r="21" spans="1:12" ht="15.75" thickBot="1" x14ac:dyDescent="0.3">
      <c r="A21" s="68"/>
      <c r="B21" s="2" t="s">
        <v>19</v>
      </c>
      <c r="C21" s="10">
        <v>25512</v>
      </c>
      <c r="D21" s="11">
        <v>2.4595899999999999</v>
      </c>
      <c r="E21" s="12">
        <f t="shared" si="0"/>
        <v>62749.06</v>
      </c>
      <c r="F21" s="12">
        <f t="shared" si="1"/>
        <v>11294.83</v>
      </c>
      <c r="G21" s="12">
        <f t="shared" si="2"/>
        <v>74043.89</v>
      </c>
      <c r="H21" s="84"/>
      <c r="I21" s="81"/>
      <c r="J21" s="79"/>
      <c r="K21" s="79"/>
      <c r="L21" s="78"/>
    </row>
    <row r="22" spans="1:12" x14ac:dyDescent="0.25">
      <c r="A22" s="67" t="s">
        <v>11</v>
      </c>
      <c r="B22" s="1" t="s">
        <v>18</v>
      </c>
      <c r="C22" s="7">
        <v>83800</v>
      </c>
      <c r="D22" s="8">
        <v>2.7100499999999998</v>
      </c>
      <c r="E22" s="9">
        <f t="shared" si="0"/>
        <v>227102.19</v>
      </c>
      <c r="F22" s="9">
        <f t="shared" si="1"/>
        <v>40878.39</v>
      </c>
      <c r="G22" s="9">
        <f t="shared" si="2"/>
        <v>267980.58</v>
      </c>
      <c r="H22" s="83">
        <f t="shared" ref="H22" si="10">G22+G23</f>
        <v>334307.73</v>
      </c>
      <c r="I22" s="81" t="s">
        <v>55</v>
      </c>
      <c r="J22" s="79" t="s">
        <v>99</v>
      </c>
      <c r="K22" s="79" t="s">
        <v>54</v>
      </c>
      <c r="L22" s="80">
        <v>42674</v>
      </c>
    </row>
    <row r="23" spans="1:12" ht="15.75" thickBot="1" x14ac:dyDescent="0.3">
      <c r="A23" s="68"/>
      <c r="B23" s="2" t="s">
        <v>19</v>
      </c>
      <c r="C23" s="10">
        <v>21834</v>
      </c>
      <c r="D23" s="11">
        <v>2.5743999999999998</v>
      </c>
      <c r="E23" s="12">
        <f t="shared" si="0"/>
        <v>56209.45</v>
      </c>
      <c r="F23" s="12">
        <f t="shared" si="1"/>
        <v>10117.700000000001</v>
      </c>
      <c r="G23" s="12">
        <f t="shared" si="2"/>
        <v>66327.149999999994</v>
      </c>
      <c r="H23" s="84"/>
      <c r="I23" s="81"/>
      <c r="J23" s="79"/>
      <c r="K23" s="79"/>
      <c r="L23" s="78"/>
    </row>
    <row r="24" spans="1:12" x14ac:dyDescent="0.25">
      <c r="A24" s="67" t="s">
        <v>12</v>
      </c>
      <c r="B24" s="1" t="s">
        <v>18</v>
      </c>
      <c r="C24" s="7">
        <v>93700</v>
      </c>
      <c r="D24" s="8">
        <v>2.7846700000000002</v>
      </c>
      <c r="E24" s="9">
        <f t="shared" si="0"/>
        <v>260923.58</v>
      </c>
      <c r="F24" s="9">
        <f t="shared" si="1"/>
        <v>46966.239999999998</v>
      </c>
      <c r="G24" s="9">
        <f t="shared" si="2"/>
        <v>307889.82</v>
      </c>
      <c r="H24" s="83">
        <f t="shared" ref="H24" si="11">G24+G25</f>
        <v>376119.24</v>
      </c>
      <c r="I24" s="81" t="s">
        <v>55</v>
      </c>
      <c r="J24" s="79" t="s">
        <v>100</v>
      </c>
      <c r="K24" s="79" t="s">
        <v>54</v>
      </c>
      <c r="L24" s="80">
        <v>42704</v>
      </c>
    </row>
    <row r="25" spans="1:12" ht="15.75" thickBot="1" x14ac:dyDescent="0.3">
      <c r="A25" s="68"/>
      <c r="B25" s="2" t="s">
        <v>19</v>
      </c>
      <c r="C25" s="10">
        <v>21742</v>
      </c>
      <c r="D25" s="11">
        <v>2.65944</v>
      </c>
      <c r="E25" s="12">
        <f t="shared" si="0"/>
        <v>57821.54</v>
      </c>
      <c r="F25" s="12">
        <f t="shared" si="1"/>
        <v>10407.879999999999</v>
      </c>
      <c r="G25" s="12">
        <f t="shared" si="2"/>
        <v>68229.42</v>
      </c>
      <c r="H25" s="84"/>
      <c r="I25" s="81"/>
      <c r="J25" s="79"/>
      <c r="K25" s="79"/>
      <c r="L25" s="78"/>
    </row>
    <row r="26" spans="1:12" x14ac:dyDescent="0.25">
      <c r="A26" s="67" t="s">
        <v>13</v>
      </c>
      <c r="B26" s="1" t="s">
        <v>18</v>
      </c>
      <c r="C26" s="7">
        <v>102300</v>
      </c>
      <c r="D26" s="8">
        <v>2.5310000000000001</v>
      </c>
      <c r="E26" s="9">
        <f t="shared" si="0"/>
        <v>258921.3</v>
      </c>
      <c r="F26" s="9">
        <f t="shared" si="1"/>
        <v>46605.83</v>
      </c>
      <c r="G26" s="9">
        <f t="shared" si="2"/>
        <v>305527.13</v>
      </c>
      <c r="H26" s="83">
        <f t="shared" ref="H26" si="12">G26+G27</f>
        <v>422876.35</v>
      </c>
      <c r="I26" s="81" t="s">
        <v>55</v>
      </c>
      <c r="J26" s="79" t="s">
        <v>101</v>
      </c>
      <c r="K26" s="79" t="s">
        <v>54</v>
      </c>
      <c r="L26" s="80">
        <v>42735</v>
      </c>
    </row>
    <row r="27" spans="1:12" ht="15.75" thickBot="1" x14ac:dyDescent="0.3">
      <c r="A27" s="68"/>
      <c r="B27" s="2" t="s">
        <v>19</v>
      </c>
      <c r="C27" s="10">
        <v>39374</v>
      </c>
      <c r="D27" s="11">
        <v>2.5257399999999999</v>
      </c>
      <c r="E27" s="12">
        <f t="shared" si="0"/>
        <v>99448.49</v>
      </c>
      <c r="F27" s="12">
        <f t="shared" si="1"/>
        <v>17900.73</v>
      </c>
      <c r="G27" s="12">
        <f t="shared" si="2"/>
        <v>117349.22</v>
      </c>
      <c r="H27" s="84"/>
      <c r="I27" s="81"/>
      <c r="J27" s="79"/>
      <c r="K27" s="79"/>
      <c r="L27" s="78"/>
    </row>
    <row r="28" spans="1:12" x14ac:dyDescent="0.25">
      <c r="A28" s="40"/>
      <c r="B28" s="40"/>
      <c r="C28" s="41">
        <f>SUM(C3:C27)</f>
        <v>1190467</v>
      </c>
      <c r="D28" s="42">
        <f>E28/C28</f>
        <v>2.6280754443424308</v>
      </c>
      <c r="E28" s="43">
        <f>SUM(E3:E27)</f>
        <v>3128637.0900000003</v>
      </c>
      <c r="F28" s="39"/>
      <c r="G28" s="39"/>
      <c r="H28" s="40"/>
    </row>
  </sheetData>
  <mergeCells count="73">
    <mergeCell ref="A1:H1"/>
    <mergeCell ref="L3:L4"/>
    <mergeCell ref="A5:A6"/>
    <mergeCell ref="H5:H6"/>
    <mergeCell ref="I5:I6"/>
    <mergeCell ref="J5:J6"/>
    <mergeCell ref="K5:K6"/>
    <mergeCell ref="L5:L6"/>
    <mergeCell ref="K3:K4"/>
    <mergeCell ref="A3:A4"/>
    <mergeCell ref="H3:H4"/>
    <mergeCell ref="I3:I4"/>
    <mergeCell ref="J3:J4"/>
    <mergeCell ref="L10:L11"/>
    <mergeCell ref="A7:A8"/>
    <mergeCell ref="H7:H8"/>
    <mergeCell ref="I7:I8"/>
    <mergeCell ref="J7:J8"/>
    <mergeCell ref="K7:K8"/>
    <mergeCell ref="L7:L8"/>
    <mergeCell ref="A10:A11"/>
    <mergeCell ref="H10:H11"/>
    <mergeCell ref="I10:I11"/>
    <mergeCell ref="J10:J11"/>
    <mergeCell ref="K10:K11"/>
    <mergeCell ref="L14:L15"/>
    <mergeCell ref="A12:A13"/>
    <mergeCell ref="H12:H13"/>
    <mergeCell ref="I12:I13"/>
    <mergeCell ref="J12:J13"/>
    <mergeCell ref="K12:K13"/>
    <mergeCell ref="L12:L13"/>
    <mergeCell ref="A14:A15"/>
    <mergeCell ref="H14:H15"/>
    <mergeCell ref="I14:I15"/>
    <mergeCell ref="J14:J15"/>
    <mergeCell ref="K14:K15"/>
    <mergeCell ref="L18:L19"/>
    <mergeCell ref="A16:A17"/>
    <mergeCell ref="H16:H17"/>
    <mergeCell ref="I16:I17"/>
    <mergeCell ref="J16:J17"/>
    <mergeCell ref="K16:K17"/>
    <mergeCell ref="L16:L17"/>
    <mergeCell ref="A18:A19"/>
    <mergeCell ref="H18:H19"/>
    <mergeCell ref="I18:I19"/>
    <mergeCell ref="J18:J19"/>
    <mergeCell ref="K18:K19"/>
    <mergeCell ref="L22:L23"/>
    <mergeCell ref="A20:A21"/>
    <mergeCell ref="H20:H21"/>
    <mergeCell ref="I20:I21"/>
    <mergeCell ref="J20:J21"/>
    <mergeCell ref="K20:K21"/>
    <mergeCell ref="L20:L21"/>
    <mergeCell ref="A22:A23"/>
    <mergeCell ref="H22:H23"/>
    <mergeCell ref="I22:I23"/>
    <mergeCell ref="J22:J23"/>
    <mergeCell ref="K22:K23"/>
    <mergeCell ref="L26:L27"/>
    <mergeCell ref="A24:A25"/>
    <mergeCell ref="H24:H25"/>
    <mergeCell ref="I24:I25"/>
    <mergeCell ref="J24:J25"/>
    <mergeCell ref="K24:K25"/>
    <mergeCell ref="L24:L25"/>
    <mergeCell ref="A26:A27"/>
    <mergeCell ref="H26:H27"/>
    <mergeCell ref="I26:I27"/>
    <mergeCell ref="J26:J27"/>
    <mergeCell ref="K26:K2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11" sqref="I11:J12"/>
    </sheetView>
  </sheetViews>
  <sheetFormatPr defaultRowHeight="15" x14ac:dyDescent="0.25"/>
  <cols>
    <col min="1" max="1" width="10.7109375" customWidth="1"/>
    <col min="2" max="2" width="21.7109375" customWidth="1"/>
    <col min="3" max="5" width="12.5703125" customWidth="1"/>
    <col min="6" max="8" width="13.28515625" customWidth="1"/>
  </cols>
  <sheetData>
    <row r="1" spans="1:8" ht="75.75" customHeight="1" thickBot="1" x14ac:dyDescent="0.55000000000000004">
      <c r="A1" s="71" t="s">
        <v>16</v>
      </c>
      <c r="B1" s="71"/>
      <c r="C1" s="71"/>
      <c r="D1" s="71"/>
      <c r="E1" s="71"/>
    </row>
    <row r="2" spans="1:8" ht="15.75" thickBot="1" x14ac:dyDescent="0.3">
      <c r="A2" s="3"/>
      <c r="B2" s="3"/>
      <c r="C2" s="5" t="s">
        <v>17</v>
      </c>
      <c r="D2" s="5" t="s">
        <v>0</v>
      </c>
      <c r="E2" s="5" t="s">
        <v>1</v>
      </c>
    </row>
    <row r="3" spans="1:8" x14ac:dyDescent="0.25">
      <c r="A3" s="67" t="s">
        <v>4</v>
      </c>
      <c r="B3" s="1" t="s">
        <v>18</v>
      </c>
      <c r="C3" s="7">
        <v>86800</v>
      </c>
      <c r="D3" s="8">
        <v>2.2616800000000001</v>
      </c>
      <c r="E3" s="9">
        <f t="shared" ref="E3:E26" si="0">ROUND(C3*D3,2)</f>
        <v>196313.82</v>
      </c>
      <c r="F3" s="86">
        <f>C3+C4</f>
        <v>90907</v>
      </c>
      <c r="G3" s="87">
        <f>E3+E4</f>
        <v>204380.30000000002</v>
      </c>
      <c r="H3" s="66">
        <f>ROUND(G3/F3,5)</f>
        <v>2.24824</v>
      </c>
    </row>
    <row r="4" spans="1:8" ht="15.75" thickBot="1" x14ac:dyDescent="0.3">
      <c r="A4" s="68"/>
      <c r="B4" s="2" t="s">
        <v>19</v>
      </c>
      <c r="C4" s="10">
        <v>4107</v>
      </c>
      <c r="D4" s="11">
        <v>1.96408</v>
      </c>
      <c r="E4" s="12">
        <f t="shared" si="0"/>
        <v>8066.48</v>
      </c>
      <c r="F4" s="86"/>
      <c r="G4" s="85"/>
      <c r="H4" s="66"/>
    </row>
    <row r="5" spans="1:8" x14ac:dyDescent="0.25">
      <c r="A5" s="67" t="s">
        <v>5</v>
      </c>
      <c r="B5" s="1" t="s">
        <v>18</v>
      </c>
      <c r="C5" s="7">
        <v>85700</v>
      </c>
      <c r="D5" s="8">
        <v>2.0474600000000001</v>
      </c>
      <c r="E5" s="9">
        <f t="shared" si="0"/>
        <v>175467.32</v>
      </c>
      <c r="F5" s="85">
        <f t="shared" ref="F5" si="1">C5+C6</f>
        <v>97844</v>
      </c>
      <c r="G5" s="85">
        <f t="shared" ref="G5" si="2">E5+E6</f>
        <v>196399.45</v>
      </c>
      <c r="H5" s="66">
        <f t="shared" ref="H5" si="3">ROUND(G5/F5,5)</f>
        <v>2.0072700000000001</v>
      </c>
    </row>
    <row r="6" spans="1:8" ht="15.75" thickBot="1" x14ac:dyDescent="0.3">
      <c r="A6" s="68"/>
      <c r="B6" s="2" t="s">
        <v>19</v>
      </c>
      <c r="C6" s="10">
        <v>12144</v>
      </c>
      <c r="D6" s="11">
        <v>1.72366</v>
      </c>
      <c r="E6" s="12">
        <f t="shared" si="0"/>
        <v>20932.13</v>
      </c>
      <c r="F6" s="85"/>
      <c r="G6" s="85"/>
      <c r="H6" s="66"/>
    </row>
    <row r="7" spans="1:8" x14ac:dyDescent="0.25">
      <c r="A7" s="67" t="s">
        <v>14</v>
      </c>
      <c r="B7" s="1" t="s">
        <v>18</v>
      </c>
      <c r="C7" s="7">
        <v>88800</v>
      </c>
      <c r="D7" s="8">
        <v>2.3054600000000001</v>
      </c>
      <c r="E7" s="9">
        <f t="shared" si="0"/>
        <v>204724.85</v>
      </c>
      <c r="F7" s="85">
        <f t="shared" ref="F7" si="4">C7+C8</f>
        <v>99469</v>
      </c>
      <c r="G7" s="85">
        <f t="shared" ref="G7" si="5">E7+E8</f>
        <v>226203.25</v>
      </c>
      <c r="H7" s="66">
        <f t="shared" ref="H7" si="6">ROUND(G7/F7,5)</f>
        <v>2.2741099999999999</v>
      </c>
    </row>
    <row r="8" spans="1:8" ht="15.75" thickBot="1" x14ac:dyDescent="0.3">
      <c r="A8" s="68"/>
      <c r="B8" s="2" t="s">
        <v>19</v>
      </c>
      <c r="C8" s="10">
        <v>10669</v>
      </c>
      <c r="D8" s="11">
        <v>2.0131600000000001</v>
      </c>
      <c r="E8" s="12">
        <f t="shared" si="0"/>
        <v>21478.400000000001</v>
      </c>
      <c r="F8" s="85"/>
      <c r="G8" s="85"/>
      <c r="H8" s="66"/>
    </row>
    <row r="9" spans="1:8" x14ac:dyDescent="0.25">
      <c r="A9" s="67" t="s">
        <v>15</v>
      </c>
      <c r="B9" s="1" t="s">
        <v>18</v>
      </c>
      <c r="C9" s="7">
        <v>52100</v>
      </c>
      <c r="D9" s="8">
        <v>2.2321599999999999</v>
      </c>
      <c r="E9" s="9">
        <f t="shared" si="0"/>
        <v>116295.54</v>
      </c>
      <c r="F9" s="85">
        <f t="shared" ref="F9" si="7">C9+C10</f>
        <v>82050</v>
      </c>
      <c r="G9" s="85">
        <f t="shared" ref="G9" si="8">E9+E10</f>
        <v>174125.09999999998</v>
      </c>
      <c r="H9" s="66">
        <f t="shared" ref="H9" si="9">ROUND(G9/F9,5)</f>
        <v>2.1221800000000002</v>
      </c>
    </row>
    <row r="10" spans="1:8" ht="15.75" thickBot="1" x14ac:dyDescent="0.3">
      <c r="A10" s="68"/>
      <c r="B10" s="2" t="s">
        <v>19</v>
      </c>
      <c r="C10" s="10">
        <v>29950</v>
      </c>
      <c r="D10" s="11">
        <v>1.9308700000000001</v>
      </c>
      <c r="E10" s="12">
        <f t="shared" si="0"/>
        <v>57829.56</v>
      </c>
      <c r="F10" s="85"/>
      <c r="G10" s="85"/>
      <c r="H10" s="66"/>
    </row>
    <row r="11" spans="1:8" x14ac:dyDescent="0.25">
      <c r="A11" s="67" t="s">
        <v>6</v>
      </c>
      <c r="B11" s="1" t="s">
        <v>18</v>
      </c>
      <c r="C11" s="7">
        <v>50800</v>
      </c>
      <c r="D11" s="8">
        <v>2.14629</v>
      </c>
      <c r="E11" s="9">
        <f t="shared" si="0"/>
        <v>109031.53</v>
      </c>
      <c r="F11" s="85">
        <f t="shared" ref="F11" si="10">C11+C12</f>
        <v>67454</v>
      </c>
      <c r="G11" s="85">
        <f t="shared" ref="G11" si="11">E11+E12</f>
        <v>139583.46</v>
      </c>
      <c r="H11" s="66">
        <f t="shared" ref="H11" si="12">ROUND(G11/F11,5)</f>
        <v>2.0693100000000002</v>
      </c>
    </row>
    <row r="12" spans="1:8" ht="15.75" thickBot="1" x14ac:dyDescent="0.3">
      <c r="A12" s="68"/>
      <c r="B12" s="2" t="s">
        <v>19</v>
      </c>
      <c r="C12" s="10">
        <v>16654</v>
      </c>
      <c r="D12" s="11">
        <v>1.8345100000000001</v>
      </c>
      <c r="E12" s="12">
        <f t="shared" si="0"/>
        <v>30551.93</v>
      </c>
      <c r="F12" s="85"/>
      <c r="G12" s="85"/>
      <c r="H12" s="66"/>
    </row>
    <row r="13" spans="1:8" x14ac:dyDescent="0.25">
      <c r="A13" s="67" t="s">
        <v>7</v>
      </c>
      <c r="B13" s="1" t="s">
        <v>18</v>
      </c>
      <c r="C13" s="7">
        <v>62300</v>
      </c>
      <c r="D13" s="8">
        <v>2.2427700000000002</v>
      </c>
      <c r="E13" s="9">
        <f t="shared" si="0"/>
        <v>139724.57</v>
      </c>
      <c r="F13" s="85">
        <f t="shared" ref="F13" si="13">C13+C14</f>
        <v>65461</v>
      </c>
      <c r="G13" s="85">
        <f t="shared" ref="G13" si="14">E13+E14</f>
        <v>145865.79</v>
      </c>
      <c r="H13" s="66">
        <f t="shared" ref="H13" si="15">ROUND(G13/F13,5)</f>
        <v>2.2282899999999999</v>
      </c>
    </row>
    <row r="14" spans="1:8" ht="15.75" thickBot="1" x14ac:dyDescent="0.3">
      <c r="A14" s="68"/>
      <c r="B14" s="2" t="s">
        <v>19</v>
      </c>
      <c r="C14" s="10">
        <v>3161</v>
      </c>
      <c r="D14" s="11">
        <v>1.9428099999999999</v>
      </c>
      <c r="E14" s="12">
        <f t="shared" si="0"/>
        <v>6141.22</v>
      </c>
      <c r="F14" s="85"/>
      <c r="G14" s="85"/>
      <c r="H14" s="66"/>
    </row>
    <row r="15" spans="1:8" x14ac:dyDescent="0.25">
      <c r="A15" s="67" t="s">
        <v>8</v>
      </c>
      <c r="B15" s="1" t="s">
        <v>18</v>
      </c>
      <c r="C15" s="7">
        <v>53500</v>
      </c>
      <c r="D15" s="8">
        <v>2.28302</v>
      </c>
      <c r="E15" s="9">
        <f t="shared" si="0"/>
        <v>122141.57</v>
      </c>
      <c r="F15" s="85">
        <f t="shared" ref="F15" si="16">C15+C16</f>
        <v>72350</v>
      </c>
      <c r="G15" s="85">
        <f t="shared" ref="G15" si="17">E15+E16</f>
        <v>159697.93</v>
      </c>
      <c r="H15" s="66">
        <f t="shared" ref="H15" si="18">ROUND(G15/F15,5)</f>
        <v>2.2073</v>
      </c>
    </row>
    <row r="16" spans="1:8" ht="15.75" thickBot="1" x14ac:dyDescent="0.3">
      <c r="A16" s="68"/>
      <c r="B16" s="2" t="s">
        <v>19</v>
      </c>
      <c r="C16" s="10">
        <v>18850</v>
      </c>
      <c r="D16" s="11">
        <v>1.99238</v>
      </c>
      <c r="E16" s="12">
        <f t="shared" si="0"/>
        <v>37556.36</v>
      </c>
      <c r="F16" s="85"/>
      <c r="G16" s="85"/>
      <c r="H16" s="66"/>
    </row>
    <row r="17" spans="1:8" x14ac:dyDescent="0.25">
      <c r="A17" s="67" t="s">
        <v>9</v>
      </c>
      <c r="B17" s="1" t="s">
        <v>18</v>
      </c>
      <c r="C17" s="7">
        <v>58700</v>
      </c>
      <c r="D17" s="8">
        <v>2.3301799999999999</v>
      </c>
      <c r="E17" s="9">
        <f t="shared" si="0"/>
        <v>136781.57</v>
      </c>
      <c r="F17" s="85">
        <f t="shared" ref="F17" si="19">C17+C18</f>
        <v>69929</v>
      </c>
      <c r="G17" s="85">
        <f t="shared" ref="G17" si="20">E17+E18</f>
        <v>159749.48000000001</v>
      </c>
      <c r="H17" s="66">
        <f t="shared" ref="H17" si="21">ROUND(G17/F17,5)</f>
        <v>2.2844500000000001</v>
      </c>
    </row>
    <row r="18" spans="1:8" ht="15.75" thickBot="1" x14ac:dyDescent="0.3">
      <c r="A18" s="68"/>
      <c r="B18" s="2" t="s">
        <v>19</v>
      </c>
      <c r="C18" s="10">
        <v>11229</v>
      </c>
      <c r="D18" s="11">
        <v>2.04541</v>
      </c>
      <c r="E18" s="12">
        <f t="shared" si="0"/>
        <v>22967.91</v>
      </c>
      <c r="F18" s="85"/>
      <c r="G18" s="85"/>
      <c r="H18" s="66"/>
    </row>
    <row r="19" spans="1:8" x14ac:dyDescent="0.25">
      <c r="A19" s="67" t="s">
        <v>10</v>
      </c>
      <c r="B19" s="1" t="s">
        <v>18</v>
      </c>
      <c r="C19" s="7">
        <v>51800</v>
      </c>
      <c r="D19" s="8">
        <v>2.3496899999999998</v>
      </c>
      <c r="E19" s="9">
        <f t="shared" si="0"/>
        <v>121713.94</v>
      </c>
      <c r="F19" s="85">
        <f t="shared" ref="F19" si="22">C19+C20</f>
        <v>61926</v>
      </c>
      <c r="G19" s="85">
        <f t="shared" ref="G19" si="23">E19+E20</f>
        <v>142646.91</v>
      </c>
      <c r="H19" s="66">
        <f t="shared" ref="H19" si="24">ROUND(G19/F19,5)</f>
        <v>2.3035100000000002</v>
      </c>
    </row>
    <row r="20" spans="1:8" ht="15.75" thickBot="1" x14ac:dyDescent="0.3">
      <c r="A20" s="68"/>
      <c r="B20" s="2" t="s">
        <v>19</v>
      </c>
      <c r="C20" s="10">
        <v>10126</v>
      </c>
      <c r="D20" s="11">
        <v>2.06725</v>
      </c>
      <c r="E20" s="12">
        <f t="shared" si="0"/>
        <v>20932.97</v>
      </c>
      <c r="F20" s="85"/>
      <c r="G20" s="85"/>
      <c r="H20" s="66"/>
    </row>
    <row r="21" spans="1:8" x14ac:dyDescent="0.25">
      <c r="A21" s="67" t="s">
        <v>11</v>
      </c>
      <c r="B21" s="1" t="s">
        <v>18</v>
      </c>
      <c r="C21" s="7">
        <v>66400</v>
      </c>
      <c r="D21" s="8">
        <v>2.4004300000000001</v>
      </c>
      <c r="E21" s="9">
        <f t="shared" si="0"/>
        <v>159388.54999999999</v>
      </c>
      <c r="F21" s="85">
        <f t="shared" ref="F21" si="25">C21+C22</f>
        <v>85666</v>
      </c>
      <c r="G21" s="85">
        <f t="shared" ref="G21" si="26">E21+E22</f>
        <v>200317.43</v>
      </c>
      <c r="H21" s="66">
        <f t="shared" ref="H21" si="27">ROUND(G21/F21,5)</f>
        <v>2.3383500000000002</v>
      </c>
    </row>
    <row r="22" spans="1:8" ht="15.75" thickBot="1" x14ac:dyDescent="0.3">
      <c r="A22" s="68"/>
      <c r="B22" s="2" t="s">
        <v>19</v>
      </c>
      <c r="C22" s="10">
        <v>19266</v>
      </c>
      <c r="D22" s="11">
        <v>2.1244100000000001</v>
      </c>
      <c r="E22" s="12">
        <f t="shared" si="0"/>
        <v>40928.879999999997</v>
      </c>
      <c r="F22" s="85"/>
      <c r="G22" s="85"/>
      <c r="H22" s="66"/>
    </row>
    <row r="23" spans="1:8" x14ac:dyDescent="0.25">
      <c r="A23" s="67" t="s">
        <v>12</v>
      </c>
      <c r="B23" s="1" t="s">
        <v>18</v>
      </c>
      <c r="C23" s="7">
        <v>82200</v>
      </c>
      <c r="D23" s="8">
        <v>2.3875999999999999</v>
      </c>
      <c r="E23" s="9">
        <f t="shared" si="0"/>
        <v>196260.72</v>
      </c>
      <c r="F23" s="85">
        <f t="shared" ref="F23" si="28">C23+C24</f>
        <v>104476</v>
      </c>
      <c r="G23" s="85">
        <f t="shared" ref="G23" si="29">E23+E24</f>
        <v>243263.08000000002</v>
      </c>
      <c r="H23" s="66">
        <f t="shared" ref="H23" si="30">ROUND(G23/F23,5)</f>
        <v>2.3284099999999999</v>
      </c>
    </row>
    <row r="24" spans="1:8" ht="15.75" thickBot="1" x14ac:dyDescent="0.3">
      <c r="A24" s="68"/>
      <c r="B24" s="2" t="s">
        <v>19</v>
      </c>
      <c r="C24" s="10">
        <v>22276</v>
      </c>
      <c r="D24" s="11">
        <v>2.11</v>
      </c>
      <c r="E24" s="12">
        <f t="shared" si="0"/>
        <v>47002.36</v>
      </c>
      <c r="F24" s="85"/>
      <c r="G24" s="85"/>
      <c r="H24" s="66"/>
    </row>
    <row r="25" spans="1:8" x14ac:dyDescent="0.25">
      <c r="A25" s="67" t="s">
        <v>13</v>
      </c>
      <c r="B25" s="1" t="s">
        <v>18</v>
      </c>
      <c r="C25" s="7">
        <v>108000</v>
      </c>
      <c r="D25" s="8">
        <v>2.3634300000000001</v>
      </c>
      <c r="E25" s="9">
        <f t="shared" si="0"/>
        <v>255250.44</v>
      </c>
      <c r="F25" s="85">
        <f t="shared" ref="F25" si="31">C25+C26</f>
        <v>112575</v>
      </c>
      <c r="G25" s="85">
        <f t="shared" ref="G25" si="32">E25+E26</f>
        <v>264779.3</v>
      </c>
      <c r="H25" s="66">
        <f>ROUND(G25/F25,5)</f>
        <v>2.3520300000000001</v>
      </c>
    </row>
    <row r="26" spans="1:8" ht="15.75" thickBot="1" x14ac:dyDescent="0.3">
      <c r="A26" s="68"/>
      <c r="B26" s="2" t="s">
        <v>19</v>
      </c>
      <c r="C26" s="10">
        <v>4575</v>
      </c>
      <c r="D26" s="11">
        <v>2.0828099999999998</v>
      </c>
      <c r="E26" s="12">
        <f t="shared" si="0"/>
        <v>9528.86</v>
      </c>
      <c r="F26" s="85"/>
      <c r="G26" s="85"/>
      <c r="H26" s="66"/>
    </row>
  </sheetData>
  <mergeCells count="49">
    <mergeCell ref="A11:A12"/>
    <mergeCell ref="A13:A14"/>
    <mergeCell ref="A7:A8"/>
    <mergeCell ref="A9:A10"/>
    <mergeCell ref="A1:E1"/>
    <mergeCell ref="A3:A4"/>
    <mergeCell ref="A5:A6"/>
    <mergeCell ref="A23:A24"/>
    <mergeCell ref="A25:A26"/>
    <mergeCell ref="A19:A20"/>
    <mergeCell ref="A21:A22"/>
    <mergeCell ref="A15:A16"/>
    <mergeCell ref="A17:A18"/>
    <mergeCell ref="H3:H4"/>
    <mergeCell ref="H25:H26"/>
    <mergeCell ref="H23:H24"/>
    <mergeCell ref="H21:H22"/>
    <mergeCell ref="H19:H20"/>
    <mergeCell ref="H17:H18"/>
    <mergeCell ref="H15:H16"/>
    <mergeCell ref="H13:H14"/>
    <mergeCell ref="H11:H12"/>
    <mergeCell ref="H9:H10"/>
    <mergeCell ref="H7:H8"/>
    <mergeCell ref="H5:H6"/>
    <mergeCell ref="F3:F4"/>
    <mergeCell ref="G3:G4"/>
    <mergeCell ref="F5:F6"/>
    <mergeCell ref="G5:G6"/>
    <mergeCell ref="F7:F8"/>
    <mergeCell ref="G7:G8"/>
    <mergeCell ref="F9:F10"/>
    <mergeCell ref="G9:G10"/>
    <mergeCell ref="F11:F12"/>
    <mergeCell ref="G11:G12"/>
    <mergeCell ref="F13:F14"/>
    <mergeCell ref="G13:G14"/>
    <mergeCell ref="F15:F16"/>
    <mergeCell ref="G15:G16"/>
    <mergeCell ref="F17:F18"/>
    <mergeCell ref="G17:G18"/>
    <mergeCell ref="F19:F20"/>
    <mergeCell ref="G19:G20"/>
    <mergeCell ref="F21:F22"/>
    <mergeCell ref="G21:G22"/>
    <mergeCell ref="F23:F24"/>
    <mergeCell ref="G23:G24"/>
    <mergeCell ref="F25:F26"/>
    <mergeCell ref="G25:G26"/>
  </mergeCells>
  <pageMargins left="0.7" right="0.7" top="0.75" bottom="0.75" header="0.3" footer="0.3"/>
  <pageSetup paperSize="0" orientation="portrait" horizontalDpi="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J11" sqref="I11:J12"/>
    </sheetView>
  </sheetViews>
  <sheetFormatPr defaultRowHeight="15" x14ac:dyDescent="0.25"/>
  <cols>
    <col min="1" max="1" width="11.85546875" customWidth="1"/>
    <col min="2" max="2" width="23" customWidth="1"/>
    <col min="4" max="4" width="11" hidden="1" customWidth="1"/>
    <col min="5" max="5" width="11" customWidth="1"/>
    <col min="6" max="8" width="11" hidden="1" customWidth="1"/>
    <col min="9" max="10" width="0" hidden="1" customWidth="1"/>
    <col min="11" max="12" width="12.28515625" customWidth="1"/>
    <col min="13" max="13" width="15.28515625" customWidth="1"/>
  </cols>
  <sheetData>
    <row r="1" spans="1:14" ht="107.25" customHeight="1" thickBot="1" x14ac:dyDescent="0.55000000000000004">
      <c r="A1" s="71" t="s">
        <v>21</v>
      </c>
      <c r="B1" s="71"/>
      <c r="C1" s="71"/>
      <c r="D1" s="71"/>
      <c r="E1" s="71"/>
      <c r="F1" s="71"/>
      <c r="G1" s="71"/>
    </row>
    <row r="2" spans="1:14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5" t="s">
        <v>2</v>
      </c>
      <c r="G2" s="5" t="s">
        <v>3</v>
      </c>
      <c r="H2" s="6" t="s">
        <v>20</v>
      </c>
    </row>
    <row r="3" spans="1:14" x14ac:dyDescent="0.25">
      <c r="A3" s="67" t="s">
        <v>4</v>
      </c>
      <c r="B3" s="1" t="s">
        <v>18</v>
      </c>
      <c r="C3" s="7">
        <v>84900</v>
      </c>
      <c r="D3" s="8">
        <v>1.9275599999999999</v>
      </c>
      <c r="E3" s="9">
        <f t="shared" ref="E3:E18" si="0">ROUND(C3*D3,2)</f>
        <v>163649.84</v>
      </c>
      <c r="F3" s="9">
        <f>ROUND(E3*0.18,2)</f>
        <v>29456.97</v>
      </c>
      <c r="G3" s="9">
        <f>E3+F3</f>
        <v>193106.81</v>
      </c>
      <c r="H3" s="76">
        <f>G3+G4</f>
        <v>231104.45</v>
      </c>
      <c r="I3" s="88"/>
      <c r="J3" s="66"/>
      <c r="K3" s="89">
        <f>C3+C4</f>
        <v>104178</v>
      </c>
      <c r="L3" s="90">
        <f>E3+E4</f>
        <v>195851.22999999998</v>
      </c>
      <c r="M3" s="78">
        <f>ROUND(L3/K3,5)</f>
        <v>1.8799699999999999</v>
      </c>
      <c r="N3">
        <v>1.8799699999999999</v>
      </c>
    </row>
    <row r="4" spans="1:14" ht="15.75" thickBot="1" x14ac:dyDescent="0.3">
      <c r="A4" s="68"/>
      <c r="B4" s="2" t="s">
        <v>19</v>
      </c>
      <c r="C4" s="10">
        <v>19278</v>
      </c>
      <c r="D4" s="11">
        <v>1.6703699999999999</v>
      </c>
      <c r="E4" s="12">
        <f t="shared" si="0"/>
        <v>32201.39</v>
      </c>
      <c r="F4" s="12">
        <f>ROUND(E4*0.18,2)</f>
        <v>5796.25</v>
      </c>
      <c r="G4" s="12">
        <f>E4+F4</f>
        <v>37997.64</v>
      </c>
      <c r="H4" s="77"/>
      <c r="I4" s="88"/>
      <c r="J4" s="66"/>
      <c r="K4" s="78"/>
      <c r="L4" s="78"/>
      <c r="M4" s="78"/>
      <c r="N4">
        <v>2.02217</v>
      </c>
    </row>
    <row r="5" spans="1:14" x14ac:dyDescent="0.25">
      <c r="A5" s="67" t="s">
        <v>5</v>
      </c>
      <c r="B5" s="1" t="s">
        <v>18</v>
      </c>
      <c r="C5" s="7">
        <v>68500</v>
      </c>
      <c r="D5" s="8">
        <v>2.0840700000000001</v>
      </c>
      <c r="E5" s="9">
        <f t="shared" si="0"/>
        <v>142758.79999999999</v>
      </c>
      <c r="F5" s="9">
        <f>ROUND(E5*0.18,2)</f>
        <v>25696.58</v>
      </c>
      <c r="G5" s="9">
        <f>E5+F5</f>
        <v>168455.38</v>
      </c>
      <c r="H5" s="76">
        <f t="shared" ref="H5" si="1">G5+G6</f>
        <v>223934.44</v>
      </c>
      <c r="I5" s="88"/>
      <c r="J5" s="66"/>
      <c r="K5" s="89">
        <f t="shared" ref="K5" si="2">C5+C6</f>
        <v>93847</v>
      </c>
      <c r="L5" s="90">
        <f t="shared" ref="L5" si="3">E5+E6</f>
        <v>189774.94999999998</v>
      </c>
      <c r="M5" s="78">
        <f t="shared" ref="M5" si="4">ROUND(L5/K5,5)</f>
        <v>2.02217</v>
      </c>
      <c r="N5">
        <v>2.0332699999999999</v>
      </c>
    </row>
    <row r="6" spans="1:14" ht="15.75" thickBot="1" x14ac:dyDescent="0.3">
      <c r="A6" s="68"/>
      <c r="B6" s="2" t="s">
        <v>19</v>
      </c>
      <c r="C6" s="10">
        <v>25347</v>
      </c>
      <c r="D6" s="11">
        <v>1.8549</v>
      </c>
      <c r="E6" s="12">
        <f t="shared" si="0"/>
        <v>47016.15</v>
      </c>
      <c r="F6" s="12">
        <f>ROUND(E6*0.18,2)</f>
        <v>8462.91</v>
      </c>
      <c r="G6" s="12">
        <f>E6+F6</f>
        <v>55479.06</v>
      </c>
      <c r="H6" s="77"/>
      <c r="I6" s="88"/>
      <c r="J6" s="66"/>
      <c r="K6" s="78"/>
      <c r="L6" s="78"/>
      <c r="M6" s="78"/>
      <c r="N6">
        <v>1.9731399999999999</v>
      </c>
    </row>
    <row r="7" spans="1:14" x14ac:dyDescent="0.25">
      <c r="A7" s="67" t="s">
        <v>14</v>
      </c>
      <c r="B7" s="1" t="s">
        <v>18</v>
      </c>
      <c r="C7" s="7">
        <v>74300</v>
      </c>
      <c r="D7" s="8">
        <v>2.0970499999999999</v>
      </c>
      <c r="E7" s="9">
        <f t="shared" si="0"/>
        <v>155810.82</v>
      </c>
      <c r="F7" s="9">
        <f t="shared" ref="F7:F26" si="5">ROUND(E7*0.18,2)</f>
        <v>28045.95</v>
      </c>
      <c r="G7" s="9">
        <f t="shared" ref="G7:G26" si="6">E7+F7</f>
        <v>183856.77000000002</v>
      </c>
      <c r="H7" s="76">
        <f t="shared" ref="H7" si="7">G7+G8</f>
        <v>248020.72000000003</v>
      </c>
      <c r="I7" s="88"/>
      <c r="J7" s="66"/>
      <c r="K7" s="89">
        <f t="shared" ref="K7" si="8">C7+C8</f>
        <v>103374</v>
      </c>
      <c r="L7" s="90">
        <f t="shared" ref="L7" si="9">E7+E8</f>
        <v>210187.05000000002</v>
      </c>
      <c r="M7" s="78">
        <f t="shared" ref="M7" si="10">ROUND(L7/K7,5)</f>
        <v>2.0332699999999999</v>
      </c>
      <c r="N7">
        <v>2.0812200000000001</v>
      </c>
    </row>
    <row r="8" spans="1:14" ht="15.75" thickBot="1" x14ac:dyDescent="0.3">
      <c r="A8" s="68"/>
      <c r="B8" s="2" t="s">
        <v>19</v>
      </c>
      <c r="C8" s="10">
        <v>29074</v>
      </c>
      <c r="D8" s="11">
        <v>1.8702700000000001</v>
      </c>
      <c r="E8" s="12">
        <f t="shared" si="0"/>
        <v>54376.23</v>
      </c>
      <c r="F8" s="12">
        <f t="shared" si="5"/>
        <v>9787.7199999999993</v>
      </c>
      <c r="G8" s="12">
        <f t="shared" si="6"/>
        <v>64163.950000000004</v>
      </c>
      <c r="H8" s="77"/>
      <c r="I8" s="88"/>
      <c r="J8" s="66"/>
      <c r="K8" s="78"/>
      <c r="L8" s="78"/>
      <c r="M8" s="78"/>
      <c r="N8">
        <v>2.0889899999999999</v>
      </c>
    </row>
    <row r="9" spans="1:14" x14ac:dyDescent="0.25">
      <c r="A9" s="67" t="s">
        <v>15</v>
      </c>
      <c r="B9" s="1" t="s">
        <v>18</v>
      </c>
      <c r="C9" s="7">
        <v>59600</v>
      </c>
      <c r="D9" s="8">
        <v>2.0316700000000001</v>
      </c>
      <c r="E9" s="9">
        <f t="shared" si="0"/>
        <v>121087.53</v>
      </c>
      <c r="F9" s="9">
        <f t="shared" si="5"/>
        <v>21795.759999999998</v>
      </c>
      <c r="G9" s="9">
        <f t="shared" si="6"/>
        <v>142883.29</v>
      </c>
      <c r="H9" s="76">
        <f t="shared" ref="H9" si="11">G9+G10</f>
        <v>183871.24000000002</v>
      </c>
      <c r="I9" s="88"/>
      <c r="J9" s="66"/>
      <c r="K9" s="89">
        <f t="shared" ref="K9" si="12">C9+C10</f>
        <v>78972</v>
      </c>
      <c r="L9" s="90">
        <f t="shared" ref="L9" si="13">E9+E10</f>
        <v>155823.08000000002</v>
      </c>
      <c r="M9" s="78">
        <f t="shared" ref="M9" si="14">ROUND(L9/K9,5)</f>
        <v>1.9731399999999999</v>
      </c>
      <c r="N9">
        <v>2.1943000000000001</v>
      </c>
    </row>
    <row r="10" spans="1:14" ht="15.75" thickBot="1" x14ac:dyDescent="0.3">
      <c r="A10" s="68"/>
      <c r="B10" s="2" t="s">
        <v>19</v>
      </c>
      <c r="C10" s="10">
        <v>19372</v>
      </c>
      <c r="D10" s="11">
        <v>1.79308</v>
      </c>
      <c r="E10" s="12">
        <f t="shared" si="0"/>
        <v>34735.550000000003</v>
      </c>
      <c r="F10" s="12">
        <f t="shared" si="5"/>
        <v>6252.4</v>
      </c>
      <c r="G10" s="12">
        <f t="shared" si="6"/>
        <v>40987.950000000004</v>
      </c>
      <c r="H10" s="77"/>
      <c r="I10" s="88"/>
      <c r="J10" s="66"/>
      <c r="K10" s="78"/>
      <c r="L10" s="78"/>
      <c r="M10" s="78"/>
      <c r="N10">
        <v>2.3485499999999999</v>
      </c>
    </row>
    <row r="11" spans="1:14" x14ac:dyDescent="0.25">
      <c r="A11" s="67" t="s">
        <v>6</v>
      </c>
      <c r="B11" s="1" t="s">
        <v>18</v>
      </c>
      <c r="C11" s="7">
        <v>54700</v>
      </c>
      <c r="D11" s="8">
        <v>2.0912099999999998</v>
      </c>
      <c r="E11" s="9">
        <f t="shared" si="0"/>
        <v>114389.19</v>
      </c>
      <c r="F11" s="9">
        <f t="shared" si="5"/>
        <v>20590.05</v>
      </c>
      <c r="G11" s="9">
        <f t="shared" si="6"/>
        <v>134979.24</v>
      </c>
      <c r="H11" s="76">
        <f t="shared" ref="H11" si="15">G11+G12</f>
        <v>140491.29999999999</v>
      </c>
      <c r="I11" s="88"/>
      <c r="J11" s="66"/>
      <c r="K11" s="89">
        <f t="shared" ref="K11" si="16">C11+C12</f>
        <v>57207</v>
      </c>
      <c r="L11" s="90">
        <f t="shared" ref="L11" si="17">E11+E12</f>
        <v>119060.43000000001</v>
      </c>
      <c r="M11" s="78">
        <f t="shared" ref="M11" si="18">ROUND(L11/K11,5)</f>
        <v>2.0812200000000001</v>
      </c>
      <c r="N11">
        <v>2.27271</v>
      </c>
    </row>
    <row r="12" spans="1:14" ht="15.75" thickBot="1" x14ac:dyDescent="0.3">
      <c r="A12" s="68"/>
      <c r="B12" s="2" t="s">
        <v>19</v>
      </c>
      <c r="C12" s="10">
        <v>2507</v>
      </c>
      <c r="D12" s="11">
        <v>1.86328</v>
      </c>
      <c r="E12" s="12">
        <f t="shared" si="0"/>
        <v>4671.24</v>
      </c>
      <c r="F12" s="12">
        <f t="shared" si="5"/>
        <v>840.82</v>
      </c>
      <c r="G12" s="12">
        <f t="shared" si="6"/>
        <v>5512.0599999999995</v>
      </c>
      <c r="H12" s="77"/>
      <c r="I12" s="88"/>
      <c r="J12" s="66"/>
      <c r="K12" s="78"/>
      <c r="L12" s="78"/>
      <c r="M12" s="78"/>
      <c r="N12">
        <v>2.2364000000000002</v>
      </c>
    </row>
    <row r="13" spans="1:14" x14ac:dyDescent="0.25">
      <c r="A13" s="67" t="s">
        <v>7</v>
      </c>
      <c r="B13" s="1" t="s">
        <v>18</v>
      </c>
      <c r="C13" s="7">
        <v>52000</v>
      </c>
      <c r="D13" s="8">
        <v>2.1264400000000001</v>
      </c>
      <c r="E13" s="9">
        <f t="shared" si="0"/>
        <v>110574.88</v>
      </c>
      <c r="F13" s="9">
        <f t="shared" si="5"/>
        <v>19903.48</v>
      </c>
      <c r="G13" s="9">
        <f t="shared" si="6"/>
        <v>130478.36</v>
      </c>
      <c r="H13" s="76">
        <f t="shared" ref="H13" si="19">G13+G14</f>
        <v>154262.51</v>
      </c>
      <c r="I13" s="88"/>
      <c r="J13" s="66"/>
      <c r="K13" s="89">
        <f t="shared" ref="K13" si="20">C13+C14</f>
        <v>62581</v>
      </c>
      <c r="L13" s="90">
        <f t="shared" ref="L13" si="21">E13+E14</f>
        <v>130730.94</v>
      </c>
      <c r="M13" s="78">
        <f t="shared" ref="M13" si="22">ROUND(L13/K13,5)</f>
        <v>2.0889899999999999</v>
      </c>
      <c r="N13">
        <v>2.2478600000000002</v>
      </c>
    </row>
    <row r="14" spans="1:14" ht="15.75" thickBot="1" x14ac:dyDescent="0.3">
      <c r="A14" s="68"/>
      <c r="B14" s="2" t="s">
        <v>19</v>
      </c>
      <c r="C14" s="10">
        <v>10581</v>
      </c>
      <c r="D14" s="11">
        <v>1.90493</v>
      </c>
      <c r="E14" s="12">
        <f t="shared" si="0"/>
        <v>20156.060000000001</v>
      </c>
      <c r="F14" s="12">
        <f t="shared" si="5"/>
        <v>3628.09</v>
      </c>
      <c r="G14" s="12">
        <f t="shared" si="6"/>
        <v>23784.15</v>
      </c>
      <c r="H14" s="77"/>
      <c r="I14" s="88"/>
      <c r="J14" s="66"/>
      <c r="K14" s="78"/>
      <c r="L14" s="78"/>
      <c r="M14" s="78"/>
      <c r="N14">
        <v>2.2873999999999999</v>
      </c>
    </row>
    <row r="15" spans="1:14" x14ac:dyDescent="0.25">
      <c r="A15" s="67" t="s">
        <v>8</v>
      </c>
      <c r="B15" s="1" t="s">
        <v>18</v>
      </c>
      <c r="C15" s="7">
        <v>57700</v>
      </c>
      <c r="D15" s="8">
        <v>2.2066300000000001</v>
      </c>
      <c r="E15" s="9">
        <f t="shared" si="0"/>
        <v>127322.55</v>
      </c>
      <c r="F15" s="9">
        <f t="shared" si="5"/>
        <v>22918.06</v>
      </c>
      <c r="G15" s="9">
        <f t="shared" si="6"/>
        <v>150240.61000000002</v>
      </c>
      <c r="H15" s="76">
        <f t="shared" ref="H15" si="23">G15+G16</f>
        <v>155708.87000000002</v>
      </c>
      <c r="I15" s="88"/>
      <c r="J15" s="66"/>
      <c r="K15" s="89">
        <f t="shared" ref="K15" si="24">C15+C16</f>
        <v>60136</v>
      </c>
      <c r="L15" s="90">
        <f t="shared" ref="L15" si="25">E15+E16</f>
        <v>131956.67000000001</v>
      </c>
      <c r="M15" s="78">
        <f t="shared" ref="M15" si="26">ROUND(L15/K15,5)</f>
        <v>2.1943000000000001</v>
      </c>
    </row>
    <row r="16" spans="1:14" ht="15.75" thickBot="1" x14ac:dyDescent="0.3">
      <c r="A16" s="68"/>
      <c r="B16" s="2" t="s">
        <v>19</v>
      </c>
      <c r="C16" s="10">
        <v>2436</v>
      </c>
      <c r="D16" s="11">
        <v>1.90235</v>
      </c>
      <c r="E16" s="12">
        <f t="shared" si="0"/>
        <v>4634.12</v>
      </c>
      <c r="F16" s="12">
        <f t="shared" si="5"/>
        <v>834.14</v>
      </c>
      <c r="G16" s="12">
        <f t="shared" si="6"/>
        <v>5468.26</v>
      </c>
      <c r="H16" s="77"/>
      <c r="I16" s="88"/>
      <c r="J16" s="66"/>
      <c r="K16" s="78"/>
      <c r="L16" s="78"/>
      <c r="M16" s="78"/>
    </row>
    <row r="17" spans="1:13" x14ac:dyDescent="0.25">
      <c r="A17" s="67" t="s">
        <v>9</v>
      </c>
      <c r="B17" s="1" t="s">
        <v>18</v>
      </c>
      <c r="C17" s="7">
        <v>51600</v>
      </c>
      <c r="D17" s="8">
        <v>2.3881899999999998</v>
      </c>
      <c r="E17" s="9">
        <f t="shared" si="0"/>
        <v>123230.6</v>
      </c>
      <c r="F17" s="9">
        <f t="shared" si="5"/>
        <v>22181.51</v>
      </c>
      <c r="G17" s="9">
        <f t="shared" si="6"/>
        <v>145412.11000000002</v>
      </c>
      <c r="H17" s="76">
        <f t="shared" ref="H17" si="27">G17+G18</f>
        <v>166379.73000000001</v>
      </c>
      <c r="I17" s="88"/>
      <c r="J17" s="66"/>
      <c r="K17" s="89">
        <f t="shared" ref="K17" si="28">C17+C18</f>
        <v>60037</v>
      </c>
      <c r="L17" s="90">
        <f t="shared" ref="L17" si="29">E17+E18</f>
        <v>140999.77000000002</v>
      </c>
      <c r="M17" s="78">
        <f t="shared" ref="M17" si="30">ROUND(L17/K17,5)</f>
        <v>2.3485499999999999</v>
      </c>
    </row>
    <row r="18" spans="1:13" ht="15.75" thickBot="1" x14ac:dyDescent="0.3">
      <c r="A18" s="68"/>
      <c r="B18" s="2" t="s">
        <v>19</v>
      </c>
      <c r="C18" s="10">
        <v>8437</v>
      </c>
      <c r="D18" s="11">
        <v>2.1061000000000001</v>
      </c>
      <c r="E18" s="12">
        <f t="shared" si="0"/>
        <v>17769.169999999998</v>
      </c>
      <c r="F18" s="12">
        <f t="shared" si="5"/>
        <v>3198.45</v>
      </c>
      <c r="G18" s="12">
        <f t="shared" si="6"/>
        <v>20967.62</v>
      </c>
      <c r="H18" s="77"/>
      <c r="I18" s="88"/>
      <c r="J18" s="66"/>
      <c r="K18" s="78"/>
      <c r="L18" s="78"/>
      <c r="M18" s="78"/>
    </row>
    <row r="19" spans="1:13" x14ac:dyDescent="0.25">
      <c r="A19" s="67" t="s">
        <v>10</v>
      </c>
      <c r="B19" s="1" t="s">
        <v>18</v>
      </c>
      <c r="C19" s="7">
        <v>54100</v>
      </c>
      <c r="D19" s="8">
        <v>2.2905099999999998</v>
      </c>
      <c r="E19" s="9">
        <v>123916.59</v>
      </c>
      <c r="F19" s="9">
        <f t="shared" si="5"/>
        <v>22304.99</v>
      </c>
      <c r="G19" s="9">
        <f t="shared" si="6"/>
        <v>146221.57999999999</v>
      </c>
      <c r="H19" s="76">
        <f t="shared" ref="H19" si="31">G19+G20</f>
        <v>154431.28999999998</v>
      </c>
      <c r="I19" s="88" t="s">
        <v>22</v>
      </c>
      <c r="J19" s="65">
        <v>41547</v>
      </c>
      <c r="K19" s="89">
        <f t="shared" ref="K19" si="32">C19+C20</f>
        <v>57585</v>
      </c>
      <c r="L19" s="90">
        <f t="shared" ref="L19" si="33">E19+E20</f>
        <v>130873.97</v>
      </c>
      <c r="M19" s="78">
        <f t="shared" ref="M19" si="34">ROUND(L19/K19,5)</f>
        <v>2.27271</v>
      </c>
    </row>
    <row r="20" spans="1:13" ht="15.75" thickBot="1" x14ac:dyDescent="0.3">
      <c r="A20" s="68"/>
      <c r="B20" s="2" t="s">
        <v>19</v>
      </c>
      <c r="C20" s="10">
        <v>3485</v>
      </c>
      <c r="D20" s="11">
        <v>1.99638</v>
      </c>
      <c r="E20" s="12">
        <v>6957.38</v>
      </c>
      <c r="F20" s="12">
        <f t="shared" si="5"/>
        <v>1252.33</v>
      </c>
      <c r="G20" s="12">
        <f t="shared" si="6"/>
        <v>8209.7099999999991</v>
      </c>
      <c r="H20" s="77"/>
      <c r="I20" s="88"/>
      <c r="J20" s="65"/>
      <c r="K20" s="78"/>
      <c r="L20" s="78"/>
      <c r="M20" s="78"/>
    </row>
    <row r="21" spans="1:13" x14ac:dyDescent="0.25">
      <c r="A21" s="67" t="s">
        <v>11</v>
      </c>
      <c r="B21" s="1" t="s">
        <v>18</v>
      </c>
      <c r="C21" s="7">
        <v>67300</v>
      </c>
      <c r="D21" s="8">
        <v>2.27291</v>
      </c>
      <c r="E21" s="9">
        <v>152966.84</v>
      </c>
      <c r="F21" s="9">
        <f t="shared" si="5"/>
        <v>27534.03</v>
      </c>
      <c r="G21" s="9">
        <f t="shared" si="6"/>
        <v>180500.87</v>
      </c>
      <c r="H21" s="76">
        <f t="shared" ref="H21" si="35">G21+G22</f>
        <v>202568.94</v>
      </c>
      <c r="I21" s="88" t="s">
        <v>23</v>
      </c>
      <c r="J21" s="65">
        <v>41578</v>
      </c>
      <c r="K21" s="89">
        <f t="shared" ref="K21" si="36">C21+C22</f>
        <v>76761</v>
      </c>
      <c r="L21" s="90">
        <f t="shared" ref="L21" si="37">E21+E22</f>
        <v>171668.59</v>
      </c>
      <c r="M21" s="78">
        <f t="shared" ref="M21" si="38">ROUND(L21/K21,5)</f>
        <v>2.2364000000000002</v>
      </c>
    </row>
    <row r="22" spans="1:13" ht="15.75" thickBot="1" x14ac:dyDescent="0.3">
      <c r="A22" s="68"/>
      <c r="B22" s="2" t="s">
        <v>19</v>
      </c>
      <c r="C22" s="10">
        <v>9461</v>
      </c>
      <c r="D22" s="11">
        <v>1.97672</v>
      </c>
      <c r="E22" s="12">
        <v>18701.75</v>
      </c>
      <c r="F22" s="12">
        <f t="shared" si="5"/>
        <v>3366.32</v>
      </c>
      <c r="G22" s="12">
        <f t="shared" si="6"/>
        <v>22068.07</v>
      </c>
      <c r="H22" s="77"/>
      <c r="I22" s="88"/>
      <c r="J22" s="65"/>
      <c r="K22" s="78"/>
      <c r="L22" s="78"/>
      <c r="M22" s="78"/>
    </row>
    <row r="23" spans="1:13" x14ac:dyDescent="0.25">
      <c r="A23" s="67" t="s">
        <v>12</v>
      </c>
      <c r="B23" s="1" t="s">
        <v>18</v>
      </c>
      <c r="C23" s="7">
        <v>79000</v>
      </c>
      <c r="D23" s="8">
        <v>2.2578100000000001</v>
      </c>
      <c r="E23" s="9">
        <v>178366.99</v>
      </c>
      <c r="F23" s="9">
        <f t="shared" si="5"/>
        <v>32106.06</v>
      </c>
      <c r="G23" s="9">
        <f t="shared" si="6"/>
        <v>210473.05</v>
      </c>
      <c r="H23" s="76">
        <f t="shared" ref="H23" si="39">G23+G24</f>
        <v>216783.87999999998</v>
      </c>
      <c r="I23" s="88" t="s">
        <v>24</v>
      </c>
      <c r="J23" s="65">
        <v>41608</v>
      </c>
      <c r="K23" s="89">
        <f t="shared" ref="K23" si="40">C23+C24</f>
        <v>81729</v>
      </c>
      <c r="L23" s="90">
        <f t="shared" ref="L23" si="41">E23+E24</f>
        <v>183715.15</v>
      </c>
      <c r="M23" s="78">
        <f t="shared" ref="M23" si="42">ROUND(L23/K23,5)</f>
        <v>2.2478600000000002</v>
      </c>
    </row>
    <row r="24" spans="1:13" ht="15.75" thickBot="1" x14ac:dyDescent="0.3">
      <c r="A24" s="68"/>
      <c r="B24" s="2" t="s">
        <v>19</v>
      </c>
      <c r="C24" s="10">
        <v>2729</v>
      </c>
      <c r="D24" s="11">
        <v>1.9597500000000001</v>
      </c>
      <c r="E24" s="12">
        <v>5348.16</v>
      </c>
      <c r="F24" s="12">
        <f t="shared" si="5"/>
        <v>962.67</v>
      </c>
      <c r="G24" s="12">
        <f t="shared" si="6"/>
        <v>6310.83</v>
      </c>
      <c r="H24" s="77"/>
      <c r="I24" s="88"/>
      <c r="J24" s="65"/>
      <c r="K24" s="78"/>
      <c r="L24" s="78"/>
      <c r="M24" s="78"/>
    </row>
    <row r="25" spans="1:13" x14ac:dyDescent="0.25">
      <c r="A25" s="67" t="s">
        <v>13</v>
      </c>
      <c r="B25" s="1" t="s">
        <v>18</v>
      </c>
      <c r="C25" s="7">
        <v>94900</v>
      </c>
      <c r="D25" s="8">
        <v>2.3320699999999999</v>
      </c>
      <c r="E25" s="9">
        <v>220147.41</v>
      </c>
      <c r="F25" s="9">
        <f t="shared" si="5"/>
        <v>39626.53</v>
      </c>
      <c r="G25" s="9">
        <f t="shared" si="6"/>
        <v>259773.94</v>
      </c>
      <c r="H25" s="76">
        <f t="shared" ref="H25" si="43">G25+G26</f>
        <v>290095.15000000002</v>
      </c>
      <c r="I25" s="88" t="s">
        <v>25</v>
      </c>
      <c r="J25" s="65">
        <v>41639</v>
      </c>
      <c r="K25" s="89">
        <f>C25+C26</f>
        <v>107477</v>
      </c>
      <c r="L25" s="90">
        <f>E25+E26</f>
        <v>245843.35</v>
      </c>
      <c r="M25" s="78">
        <f t="shared" ref="M25" si="44">ROUND(L25/K25,5)</f>
        <v>2.2873999999999999</v>
      </c>
    </row>
    <row r="26" spans="1:13" ht="15.75" thickBot="1" x14ac:dyDescent="0.3">
      <c r="A26" s="68"/>
      <c r="B26" s="2" t="s">
        <v>19</v>
      </c>
      <c r="C26" s="10">
        <v>12577</v>
      </c>
      <c r="D26" s="11">
        <v>2.0430899999999999</v>
      </c>
      <c r="E26" s="12">
        <f>ROUND(C26*D26,2)</f>
        <v>25695.94</v>
      </c>
      <c r="F26" s="12">
        <f t="shared" si="5"/>
        <v>4625.2700000000004</v>
      </c>
      <c r="G26" s="12">
        <f t="shared" si="6"/>
        <v>30321.21</v>
      </c>
      <c r="H26" s="77"/>
      <c r="I26" s="88"/>
      <c r="J26" s="65"/>
      <c r="K26" s="78"/>
      <c r="L26" s="78"/>
      <c r="M26" s="78"/>
    </row>
    <row r="27" spans="1:13" x14ac:dyDescent="0.25">
      <c r="E27" s="13">
        <f>SUM(E3:E26)</f>
        <v>2006485.18</v>
      </c>
    </row>
  </sheetData>
  <mergeCells count="85">
    <mergeCell ref="K23:K24"/>
    <mergeCell ref="L23:L24"/>
    <mergeCell ref="M23:M24"/>
    <mergeCell ref="K25:K26"/>
    <mergeCell ref="L25:L26"/>
    <mergeCell ref="M25:M26"/>
    <mergeCell ref="K19:K20"/>
    <mergeCell ref="L19:L20"/>
    <mergeCell ref="M19:M20"/>
    <mergeCell ref="K21:K22"/>
    <mergeCell ref="L21:L22"/>
    <mergeCell ref="M21:M22"/>
    <mergeCell ref="K15:K16"/>
    <mergeCell ref="L15:L16"/>
    <mergeCell ref="M15:M16"/>
    <mergeCell ref="K17:K18"/>
    <mergeCell ref="L17:L18"/>
    <mergeCell ref="M17:M18"/>
    <mergeCell ref="K11:K12"/>
    <mergeCell ref="L11:L12"/>
    <mergeCell ref="M11:M12"/>
    <mergeCell ref="K13:K14"/>
    <mergeCell ref="L13:L14"/>
    <mergeCell ref="M13:M14"/>
    <mergeCell ref="K7:K8"/>
    <mergeCell ref="L7:L8"/>
    <mergeCell ref="M7:M8"/>
    <mergeCell ref="K9:K10"/>
    <mergeCell ref="L9:L10"/>
    <mergeCell ref="M9:M10"/>
    <mergeCell ref="K3:K4"/>
    <mergeCell ref="L3:L4"/>
    <mergeCell ref="M3:M4"/>
    <mergeCell ref="K5:K6"/>
    <mergeCell ref="L5:L6"/>
    <mergeCell ref="M5:M6"/>
    <mergeCell ref="J5:J6"/>
    <mergeCell ref="I5:I6"/>
    <mergeCell ref="H5:H6"/>
    <mergeCell ref="J3:J4"/>
    <mergeCell ref="I3:I4"/>
    <mergeCell ref="H3:H4"/>
    <mergeCell ref="J9:J10"/>
    <mergeCell ref="I9:I10"/>
    <mergeCell ref="H9:H10"/>
    <mergeCell ref="J7:J8"/>
    <mergeCell ref="I7:I8"/>
    <mergeCell ref="H7:H8"/>
    <mergeCell ref="J13:J14"/>
    <mergeCell ref="I13:I14"/>
    <mergeCell ref="H13:H14"/>
    <mergeCell ref="J11:J12"/>
    <mergeCell ref="I11:I12"/>
    <mergeCell ref="H11:H12"/>
    <mergeCell ref="J17:J18"/>
    <mergeCell ref="I17:I18"/>
    <mergeCell ref="H17:H18"/>
    <mergeCell ref="J15:J16"/>
    <mergeCell ref="I15:I16"/>
    <mergeCell ref="H15:H16"/>
    <mergeCell ref="J21:J22"/>
    <mergeCell ref="I21:I22"/>
    <mergeCell ref="H21:H22"/>
    <mergeCell ref="J19:J20"/>
    <mergeCell ref="I19:I20"/>
    <mergeCell ref="H19:H20"/>
    <mergeCell ref="J25:J26"/>
    <mergeCell ref="I25:I26"/>
    <mergeCell ref="H25:H26"/>
    <mergeCell ref="J23:J24"/>
    <mergeCell ref="I23:I24"/>
    <mergeCell ref="H23:H24"/>
    <mergeCell ref="A23:A24"/>
    <mergeCell ref="A25:A26"/>
    <mergeCell ref="A19:A20"/>
    <mergeCell ref="A21:A22"/>
    <mergeCell ref="A15:A16"/>
    <mergeCell ref="A17:A18"/>
    <mergeCell ref="A11:A12"/>
    <mergeCell ref="A13:A14"/>
    <mergeCell ref="A7:A8"/>
    <mergeCell ref="A9:A10"/>
    <mergeCell ref="A1:G1"/>
    <mergeCell ref="A3:A4"/>
    <mergeCell ref="A5:A6"/>
  </mergeCells>
  <pageMargins left="0.7" right="0.7" top="0.75" bottom="0.75" header="0.3" footer="0.3"/>
  <pageSetup paperSize="0" orientation="portrait" horizontalDpi="0" verticalDpi="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J11" sqref="I11:J12"/>
    </sheetView>
  </sheetViews>
  <sheetFormatPr defaultRowHeight="15" x14ac:dyDescent="0.25"/>
  <cols>
    <col min="1" max="1" width="12.28515625" customWidth="1"/>
    <col min="2" max="2" width="21" customWidth="1"/>
    <col min="3" max="5" width="15" customWidth="1"/>
    <col min="6" max="8" width="15" style="19" customWidth="1"/>
    <col min="9" max="9" width="19.42578125" customWidth="1"/>
  </cols>
  <sheetData>
    <row r="1" spans="1:10" ht="75.75" customHeight="1" thickBot="1" x14ac:dyDescent="0.55000000000000004">
      <c r="A1" s="71" t="s">
        <v>26</v>
      </c>
      <c r="B1" s="71"/>
      <c r="C1" s="71"/>
      <c r="D1" s="71"/>
      <c r="E1" s="71"/>
      <c r="F1" s="16"/>
      <c r="G1" s="16"/>
      <c r="H1" s="16"/>
    </row>
    <row r="2" spans="1:10" ht="15.75" thickBot="1" x14ac:dyDescent="0.3">
      <c r="A2" s="3"/>
      <c r="B2" s="3"/>
      <c r="C2" s="5" t="s">
        <v>17</v>
      </c>
      <c r="D2" s="5" t="s">
        <v>0</v>
      </c>
      <c r="E2" s="5" t="s">
        <v>1</v>
      </c>
      <c r="F2" s="17"/>
      <c r="G2" s="17"/>
      <c r="H2" s="17"/>
    </row>
    <row r="3" spans="1:10" x14ac:dyDescent="0.25">
      <c r="A3" s="72" t="s">
        <v>4</v>
      </c>
      <c r="B3" s="61" t="s">
        <v>35</v>
      </c>
      <c r="C3" s="59">
        <v>90298</v>
      </c>
      <c r="D3" s="74">
        <v>1.3693599999999999</v>
      </c>
      <c r="E3" s="46">
        <v>123650.29</v>
      </c>
      <c r="F3" s="18"/>
      <c r="G3" s="18"/>
      <c r="H3" s="18"/>
      <c r="I3" s="85"/>
    </row>
    <row r="4" spans="1:10" ht="15.75" thickBot="1" x14ac:dyDescent="0.3">
      <c r="A4" s="73"/>
      <c r="B4" s="62"/>
      <c r="C4" s="60"/>
      <c r="D4" s="75"/>
      <c r="E4" s="47"/>
      <c r="F4" s="18"/>
      <c r="G4" s="18"/>
      <c r="H4" s="18"/>
      <c r="I4" s="85"/>
    </row>
    <row r="5" spans="1:10" x14ac:dyDescent="0.25">
      <c r="A5" s="49" t="s">
        <v>4</v>
      </c>
      <c r="B5" s="51" t="s">
        <v>40</v>
      </c>
      <c r="C5" s="53"/>
      <c r="D5" s="55">
        <f>E5/C3</f>
        <v>1.510120046955636</v>
      </c>
      <c r="E5" s="57">
        <f>E3+12710.53</f>
        <v>136360.82</v>
      </c>
      <c r="F5" s="18"/>
      <c r="G5" s="18"/>
      <c r="H5" s="18"/>
    </row>
    <row r="6" spans="1:10" ht="15.75" thickBot="1" x14ac:dyDescent="0.3">
      <c r="A6" s="50"/>
      <c r="B6" s="52"/>
      <c r="C6" s="54"/>
      <c r="D6" s="56"/>
      <c r="E6" s="58"/>
      <c r="F6" s="18"/>
      <c r="G6" s="18"/>
      <c r="H6" s="18"/>
    </row>
    <row r="7" spans="1:10" x14ac:dyDescent="0.25">
      <c r="A7" s="72" t="s">
        <v>5</v>
      </c>
      <c r="B7" s="61" t="s">
        <v>35</v>
      </c>
      <c r="C7" s="59">
        <v>90746</v>
      </c>
      <c r="D7" s="74">
        <v>1.3693599999999999</v>
      </c>
      <c r="E7" s="46">
        <v>124263.76</v>
      </c>
      <c r="F7" s="20"/>
      <c r="G7" s="20"/>
      <c r="H7" s="92" t="s">
        <v>41</v>
      </c>
      <c r="I7" s="91">
        <f>ROUND(D5,5)</f>
        <v>1.5101199999999999</v>
      </c>
      <c r="J7" s="21">
        <f>I7</f>
        <v>1.5101199999999999</v>
      </c>
    </row>
    <row r="8" spans="1:10" ht="15.75" thickBot="1" x14ac:dyDescent="0.3">
      <c r="A8" s="73"/>
      <c r="B8" s="62"/>
      <c r="C8" s="60"/>
      <c r="D8" s="75"/>
      <c r="E8" s="47"/>
      <c r="F8" s="20"/>
      <c r="G8" s="20"/>
      <c r="H8" s="92"/>
      <c r="I8" s="85"/>
      <c r="J8" s="21">
        <f>I9</f>
        <v>1.4216599999999999</v>
      </c>
    </row>
    <row r="9" spans="1:10" x14ac:dyDescent="0.25">
      <c r="A9" s="49" t="s">
        <v>5</v>
      </c>
      <c r="B9" s="51" t="s">
        <v>40</v>
      </c>
      <c r="C9" s="53"/>
      <c r="D9" s="55">
        <f>E9/C7</f>
        <v>1.4216600180724219</v>
      </c>
      <c r="E9" s="57">
        <f>E7+4746.2</f>
        <v>129009.95999999999</v>
      </c>
      <c r="F9" s="20"/>
      <c r="G9" s="20"/>
      <c r="H9" s="92" t="s">
        <v>42</v>
      </c>
      <c r="I9" s="91">
        <f>ROUND(D9,5)</f>
        <v>1.4216599999999999</v>
      </c>
      <c r="J9" s="21">
        <f>I11</f>
        <v>1.4431799999999999</v>
      </c>
    </row>
    <row r="10" spans="1:10" ht="15.75" thickBot="1" x14ac:dyDescent="0.3">
      <c r="A10" s="50"/>
      <c r="B10" s="52"/>
      <c r="C10" s="54"/>
      <c r="D10" s="56"/>
      <c r="E10" s="58"/>
      <c r="F10" s="20"/>
      <c r="G10" s="20"/>
      <c r="H10" s="92"/>
      <c r="I10" s="85"/>
      <c r="J10" s="21">
        <f>I13</f>
        <v>1.4365000000000001</v>
      </c>
    </row>
    <row r="11" spans="1:10" x14ac:dyDescent="0.25">
      <c r="A11" s="67" t="s">
        <v>14</v>
      </c>
      <c r="B11" s="61" t="s">
        <v>35</v>
      </c>
      <c r="C11" s="63">
        <v>93373</v>
      </c>
      <c r="D11" s="69">
        <v>1.4431799999999999</v>
      </c>
      <c r="E11" s="44">
        <f t="shared" ref="E11" si="0">ROUND(C11*D11,2)</f>
        <v>134754.04999999999</v>
      </c>
      <c r="F11" s="20"/>
      <c r="G11" s="20"/>
      <c r="H11" s="92" t="s">
        <v>43</v>
      </c>
      <c r="I11" s="91">
        <f>D11</f>
        <v>1.4431799999999999</v>
      </c>
      <c r="J11" s="21">
        <f>I15</f>
        <v>1.38883</v>
      </c>
    </row>
    <row r="12" spans="1:10" ht="15.75" thickBot="1" x14ac:dyDescent="0.3">
      <c r="A12" s="68"/>
      <c r="B12" s="62"/>
      <c r="C12" s="64"/>
      <c r="D12" s="70"/>
      <c r="E12" s="45"/>
      <c r="F12" s="20"/>
      <c r="G12" s="20"/>
      <c r="H12" s="92"/>
      <c r="I12" s="85"/>
      <c r="J12" s="21">
        <f>I17</f>
        <v>1.4421600000000001</v>
      </c>
    </row>
    <row r="13" spans="1:10" x14ac:dyDescent="0.25">
      <c r="A13" s="67" t="s">
        <v>15</v>
      </c>
      <c r="B13" s="61" t="s">
        <v>35</v>
      </c>
      <c r="C13" s="63">
        <v>54984</v>
      </c>
      <c r="D13" s="69">
        <v>1.4365000000000001</v>
      </c>
      <c r="E13" s="44">
        <f t="shared" ref="E13" si="1">ROUND(C13*D13,2)</f>
        <v>78984.52</v>
      </c>
      <c r="F13" s="20"/>
      <c r="G13" s="20"/>
      <c r="H13" s="92" t="s">
        <v>44</v>
      </c>
      <c r="I13" s="91">
        <f>D13</f>
        <v>1.4365000000000001</v>
      </c>
      <c r="J13" s="21">
        <f>I19</f>
        <v>2.0372699999999999</v>
      </c>
    </row>
    <row r="14" spans="1:10" ht="15.75" thickBot="1" x14ac:dyDescent="0.3">
      <c r="A14" s="68"/>
      <c r="B14" s="62"/>
      <c r="C14" s="64"/>
      <c r="D14" s="70"/>
      <c r="E14" s="45"/>
      <c r="F14" s="20"/>
      <c r="G14" s="20"/>
      <c r="H14" s="92"/>
      <c r="I14" s="85"/>
      <c r="J14" s="21">
        <f>I21</f>
        <v>2.0861399999999999</v>
      </c>
    </row>
    <row r="15" spans="1:10" x14ac:dyDescent="0.25">
      <c r="A15" s="67" t="s">
        <v>6</v>
      </c>
      <c r="B15" s="61" t="s">
        <v>35</v>
      </c>
      <c r="C15" s="63">
        <v>52963</v>
      </c>
      <c r="D15" s="69">
        <v>1.38883</v>
      </c>
      <c r="E15" s="44">
        <f t="shared" ref="E15" si="2">ROUND(C15*D15,2)</f>
        <v>73556.600000000006</v>
      </c>
      <c r="F15" s="20"/>
      <c r="G15" s="20"/>
      <c r="H15" s="92" t="s">
        <v>45</v>
      </c>
      <c r="I15" s="91">
        <f>D15</f>
        <v>1.38883</v>
      </c>
      <c r="J15" s="21">
        <f>I23</f>
        <v>2.0435400000000001</v>
      </c>
    </row>
    <row r="16" spans="1:10" ht="15.75" thickBot="1" x14ac:dyDescent="0.3">
      <c r="A16" s="68"/>
      <c r="B16" s="62"/>
      <c r="C16" s="64"/>
      <c r="D16" s="70"/>
      <c r="E16" s="45"/>
      <c r="F16" s="20"/>
      <c r="G16" s="20"/>
      <c r="H16" s="92"/>
      <c r="I16" s="85"/>
      <c r="J16" s="21">
        <f>I25</f>
        <v>2.0392299999999999</v>
      </c>
    </row>
    <row r="17" spans="1:10" x14ac:dyDescent="0.25">
      <c r="A17" s="67" t="s">
        <v>7</v>
      </c>
      <c r="B17" s="61" t="s">
        <v>35</v>
      </c>
      <c r="C17" s="63">
        <v>63435</v>
      </c>
      <c r="D17" s="69">
        <v>1.4421600000000001</v>
      </c>
      <c r="E17" s="44">
        <f t="shared" ref="E17" si="3">ROUND(C17*D17,2)</f>
        <v>91483.42</v>
      </c>
      <c r="F17" s="20"/>
      <c r="G17" s="20"/>
      <c r="H17" s="92" t="s">
        <v>46</v>
      </c>
      <c r="I17" s="91">
        <f>D17</f>
        <v>1.4421600000000001</v>
      </c>
      <c r="J17" s="21">
        <f>I27</f>
        <v>1.97811</v>
      </c>
    </row>
    <row r="18" spans="1:10" ht="15.75" thickBot="1" x14ac:dyDescent="0.3">
      <c r="A18" s="68"/>
      <c r="B18" s="62"/>
      <c r="C18" s="64"/>
      <c r="D18" s="70"/>
      <c r="E18" s="45"/>
      <c r="F18" s="20"/>
      <c r="G18" s="20"/>
      <c r="H18" s="92"/>
      <c r="I18" s="85"/>
      <c r="J18" s="21">
        <f>I29</f>
        <v>1.95685</v>
      </c>
    </row>
    <row r="19" spans="1:10" x14ac:dyDescent="0.25">
      <c r="A19" s="67" t="s">
        <v>8</v>
      </c>
      <c r="B19" s="61" t="s">
        <v>35</v>
      </c>
      <c r="C19" s="63">
        <v>59018</v>
      </c>
      <c r="D19" s="69">
        <v>2.0372699999999999</v>
      </c>
      <c r="E19" s="44">
        <f t="shared" ref="E19" si="4">ROUND(C19*D19,2)</f>
        <v>120235.6</v>
      </c>
      <c r="F19" s="20"/>
      <c r="G19" s="20"/>
      <c r="H19" s="92" t="s">
        <v>47</v>
      </c>
      <c r="I19" s="91">
        <f>D19</f>
        <v>2.0372699999999999</v>
      </c>
      <c r="J19" s="21"/>
    </row>
    <row r="20" spans="1:10" ht="15.75" thickBot="1" x14ac:dyDescent="0.3">
      <c r="A20" s="68"/>
      <c r="B20" s="62"/>
      <c r="C20" s="64"/>
      <c r="D20" s="70"/>
      <c r="E20" s="45"/>
      <c r="F20" s="20"/>
      <c r="G20" s="20"/>
      <c r="H20" s="92"/>
      <c r="I20" s="85"/>
    </row>
    <row r="21" spans="1:10" x14ac:dyDescent="0.25">
      <c r="A21" s="67" t="s">
        <v>9</v>
      </c>
      <c r="B21" s="1" t="s">
        <v>18</v>
      </c>
      <c r="C21" s="7">
        <v>56000</v>
      </c>
      <c r="D21" s="8">
        <v>2.11558</v>
      </c>
      <c r="E21" s="9">
        <f t="shared" ref="E21:E30" si="5">ROUND(C21*D21,2)</f>
        <v>118472.48</v>
      </c>
      <c r="F21" s="92">
        <f>C21+C22</f>
        <v>62513</v>
      </c>
      <c r="G21" s="92">
        <f>E21+E22</f>
        <v>130410.68</v>
      </c>
      <c r="H21" s="92" t="s">
        <v>48</v>
      </c>
      <c r="I21" s="66">
        <f>ROUND(G21/F21,5)</f>
        <v>2.0861399999999999</v>
      </c>
    </row>
    <row r="22" spans="1:10" ht="15.75" thickBot="1" x14ac:dyDescent="0.3">
      <c r="A22" s="68"/>
      <c r="B22" s="2" t="s">
        <v>19</v>
      </c>
      <c r="C22" s="10">
        <v>6513</v>
      </c>
      <c r="D22" s="11">
        <v>1.8329800000000001</v>
      </c>
      <c r="E22" s="12">
        <f t="shared" si="5"/>
        <v>11938.2</v>
      </c>
      <c r="F22" s="92"/>
      <c r="G22" s="92"/>
      <c r="H22" s="92"/>
      <c r="I22" s="66"/>
    </row>
    <row r="23" spans="1:10" x14ac:dyDescent="0.25">
      <c r="A23" s="67" t="s">
        <v>10</v>
      </c>
      <c r="B23" s="1" t="s">
        <v>18</v>
      </c>
      <c r="C23" s="7">
        <v>54508</v>
      </c>
      <c r="D23" s="8">
        <v>2.0435400000000001</v>
      </c>
      <c r="E23" s="9">
        <f t="shared" si="5"/>
        <v>111389.28</v>
      </c>
      <c r="F23" s="92">
        <f t="shared" ref="F23" si="6">C23+C24</f>
        <v>54508</v>
      </c>
      <c r="G23" s="92">
        <f t="shared" ref="G23" si="7">E23+E24</f>
        <v>111389.28</v>
      </c>
      <c r="H23" s="92" t="s">
        <v>49</v>
      </c>
      <c r="I23" s="66">
        <f t="shared" ref="I23" si="8">ROUND(G23/F23,5)</f>
        <v>2.0435400000000001</v>
      </c>
    </row>
    <row r="24" spans="1:10" ht="15.75" thickBot="1" x14ac:dyDescent="0.3">
      <c r="A24" s="68"/>
      <c r="B24" s="2" t="s">
        <v>19</v>
      </c>
      <c r="C24" s="10"/>
      <c r="D24" s="11"/>
      <c r="E24" s="12">
        <f t="shared" si="5"/>
        <v>0</v>
      </c>
      <c r="F24" s="92"/>
      <c r="G24" s="92"/>
      <c r="H24" s="92"/>
      <c r="I24" s="66"/>
    </row>
    <row r="25" spans="1:10" x14ac:dyDescent="0.25">
      <c r="A25" s="67" t="s">
        <v>11</v>
      </c>
      <c r="B25" s="1" t="s">
        <v>18</v>
      </c>
      <c r="C25" s="7">
        <v>68000</v>
      </c>
      <c r="D25" s="8">
        <v>2.04278</v>
      </c>
      <c r="E25" s="9">
        <f t="shared" si="5"/>
        <v>138909.04</v>
      </c>
      <c r="F25" s="92">
        <f t="shared" ref="F25" si="9">C25+C26</f>
        <v>68864</v>
      </c>
      <c r="G25" s="92">
        <f t="shared" ref="G25" si="10">E25+E26</f>
        <v>140429.84</v>
      </c>
      <c r="H25" s="92" t="s">
        <v>50</v>
      </c>
      <c r="I25" s="66">
        <f t="shared" ref="I25" si="11">ROUND(G25/F25,5)</f>
        <v>2.0392299999999999</v>
      </c>
    </row>
    <row r="26" spans="1:10" ht="15.75" thickBot="1" x14ac:dyDescent="0.3">
      <c r="A26" s="68"/>
      <c r="B26" s="2" t="s">
        <v>19</v>
      </c>
      <c r="C26" s="10">
        <v>864</v>
      </c>
      <c r="D26" s="11">
        <v>1.7601800000000001</v>
      </c>
      <c r="E26" s="12">
        <f t="shared" si="5"/>
        <v>1520.8</v>
      </c>
      <c r="F26" s="92"/>
      <c r="G26" s="92"/>
      <c r="H26" s="92"/>
      <c r="I26" s="66"/>
    </row>
    <row r="27" spans="1:10" x14ac:dyDescent="0.25">
      <c r="A27" s="67" t="s">
        <v>12</v>
      </c>
      <c r="B27" s="1" t="s">
        <v>18</v>
      </c>
      <c r="C27" s="7">
        <v>81000</v>
      </c>
      <c r="D27" s="8">
        <v>1.9880100000000001</v>
      </c>
      <c r="E27" s="9">
        <f t="shared" si="5"/>
        <v>161028.81</v>
      </c>
      <c r="F27" s="92">
        <f t="shared" ref="F27" si="12">C27+C28</f>
        <v>83940</v>
      </c>
      <c r="G27" s="92">
        <f t="shared" ref="G27" si="13">E27+E28</f>
        <v>166042.72</v>
      </c>
      <c r="H27" s="92" t="s">
        <v>51</v>
      </c>
      <c r="I27" s="66">
        <f t="shared" ref="I27" si="14">ROUND(G27/F27,5)</f>
        <v>1.97811</v>
      </c>
    </row>
    <row r="28" spans="1:10" ht="15.75" thickBot="1" x14ac:dyDescent="0.3">
      <c r="A28" s="68"/>
      <c r="B28" s="2" t="s">
        <v>19</v>
      </c>
      <c r="C28" s="10">
        <v>2940</v>
      </c>
      <c r="D28" s="11">
        <v>1.7054100000000001</v>
      </c>
      <c r="E28" s="12">
        <f t="shared" si="5"/>
        <v>5013.91</v>
      </c>
      <c r="F28" s="92"/>
      <c r="G28" s="92"/>
      <c r="H28" s="92"/>
      <c r="I28" s="66"/>
    </row>
    <row r="29" spans="1:10" x14ac:dyDescent="0.25">
      <c r="A29" s="67" t="s">
        <v>13</v>
      </c>
      <c r="B29" s="1" t="s">
        <v>18</v>
      </c>
      <c r="C29" s="7">
        <v>94000</v>
      </c>
      <c r="D29" s="8">
        <v>2.0097100000000001</v>
      </c>
      <c r="E29" s="9">
        <f t="shared" si="5"/>
        <v>188912.74</v>
      </c>
      <c r="F29" s="92">
        <f>C29+C30</f>
        <v>115626</v>
      </c>
      <c r="G29" s="92">
        <f>E29+E30</f>
        <v>226263.22</v>
      </c>
      <c r="H29" s="92" t="s">
        <v>52</v>
      </c>
      <c r="I29" s="66">
        <f t="shared" ref="I29" si="15">ROUND(G29/F29,5)</f>
        <v>1.95685</v>
      </c>
    </row>
    <row r="30" spans="1:10" ht="15.75" thickBot="1" x14ac:dyDescent="0.3">
      <c r="A30" s="68"/>
      <c r="B30" s="2" t="s">
        <v>19</v>
      </c>
      <c r="C30" s="10">
        <v>21626</v>
      </c>
      <c r="D30" s="11">
        <v>1.7271099999999999</v>
      </c>
      <c r="E30" s="12">
        <f t="shared" si="5"/>
        <v>37350.480000000003</v>
      </c>
      <c r="F30" s="92"/>
      <c r="G30" s="92"/>
      <c r="H30" s="92"/>
      <c r="I30" s="66"/>
    </row>
    <row r="31" spans="1:10" x14ac:dyDescent="0.25">
      <c r="A31" s="15"/>
      <c r="B31" s="15"/>
      <c r="C31" t="s">
        <v>29</v>
      </c>
    </row>
  </sheetData>
  <mergeCells count="86">
    <mergeCell ref="A1:E1"/>
    <mergeCell ref="A3:A4"/>
    <mergeCell ref="B3:B4"/>
    <mergeCell ref="C3:C4"/>
    <mergeCell ref="D3:D4"/>
    <mergeCell ref="E3:E4"/>
    <mergeCell ref="A5:A6"/>
    <mergeCell ref="B5:B6"/>
    <mergeCell ref="C5:C6"/>
    <mergeCell ref="D5:D6"/>
    <mergeCell ref="E5:E6"/>
    <mergeCell ref="A7:A8"/>
    <mergeCell ref="B7:B8"/>
    <mergeCell ref="C7:C8"/>
    <mergeCell ref="D7:D8"/>
    <mergeCell ref="E7:E8"/>
    <mergeCell ref="A9:A10"/>
    <mergeCell ref="B9:B10"/>
    <mergeCell ref="C9:C10"/>
    <mergeCell ref="D9:D10"/>
    <mergeCell ref="E9:E10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A21:A22"/>
    <mergeCell ref="I21:I22"/>
    <mergeCell ref="H19:H20"/>
    <mergeCell ref="H21:H22"/>
    <mergeCell ref="F21:F22"/>
    <mergeCell ref="G21:G22"/>
    <mergeCell ref="A19:A20"/>
    <mergeCell ref="B19:B20"/>
    <mergeCell ref="C19:C20"/>
    <mergeCell ref="D19:D20"/>
    <mergeCell ref="E19:E20"/>
    <mergeCell ref="I19:I20"/>
    <mergeCell ref="A23:A24"/>
    <mergeCell ref="I23:I24"/>
    <mergeCell ref="A25:A26"/>
    <mergeCell ref="I25:I26"/>
    <mergeCell ref="H23:H24"/>
    <mergeCell ref="H25:H26"/>
    <mergeCell ref="F23:F24"/>
    <mergeCell ref="G23:G24"/>
    <mergeCell ref="F25:F26"/>
    <mergeCell ref="G25:G26"/>
    <mergeCell ref="A27:A28"/>
    <mergeCell ref="I27:I28"/>
    <mergeCell ref="A29:A30"/>
    <mergeCell ref="I29:I30"/>
    <mergeCell ref="H27:H28"/>
    <mergeCell ref="H29:H30"/>
    <mergeCell ref="F29:F30"/>
    <mergeCell ref="G29:G30"/>
    <mergeCell ref="F27:F28"/>
    <mergeCell ref="G27:G28"/>
    <mergeCell ref="I3:I4"/>
    <mergeCell ref="I9:I10"/>
    <mergeCell ref="I17:I18"/>
    <mergeCell ref="H7:H8"/>
    <mergeCell ref="H9:H10"/>
    <mergeCell ref="H11:H12"/>
    <mergeCell ref="H13:H14"/>
    <mergeCell ref="H15:H16"/>
    <mergeCell ref="H17:H18"/>
    <mergeCell ref="I15:I16"/>
    <mergeCell ref="I13:I14"/>
    <mergeCell ref="I11:I12"/>
    <mergeCell ref="I7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2012</vt:lpstr>
      <vt:lpstr>2013</vt:lpstr>
      <vt:lpstr>2014</vt:lpstr>
      <vt:lpstr>2015</vt:lpstr>
      <vt:lpstr>2016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2017-02-08T12:16:31Z</dcterms:modified>
</cp:coreProperties>
</file>